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made with love转印标" sheetId="2" r:id="rId1"/>
  </sheets>
  <definedNames>
    <definedName name="_xlnm.Print_Area" localSheetId="0">'made with love转印标'!$A$1:$O$41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<sst xmlns="http://schemas.openxmlformats.org/spreadsheetml/2006/main" count="40" uniqueCount="29">
  <si>
    <t>MOTHERCARE SS25 转印标</t>
  </si>
  <si>
    <t>款号</t>
  </si>
  <si>
    <t>颜色</t>
  </si>
  <si>
    <t>大货样</t>
  </si>
  <si>
    <t>tiny baby</t>
  </si>
  <si>
    <t>new baby</t>
  </si>
  <si>
    <t>up to 1</t>
  </si>
  <si>
    <t>1-3</t>
  </si>
  <si>
    <t>3-6</t>
  </si>
  <si>
    <t>6-9</t>
  </si>
  <si>
    <t>9-12</t>
  </si>
  <si>
    <t>12-18</t>
  </si>
  <si>
    <t>18-24</t>
  </si>
  <si>
    <t>2-3</t>
  </si>
  <si>
    <t>总数</t>
  </si>
  <si>
    <t>mnths</t>
  </si>
  <si>
    <t>yrs</t>
  </si>
  <si>
    <t>成衣</t>
  </si>
  <si>
    <t>FOC</t>
  </si>
  <si>
    <t>工厂</t>
  </si>
  <si>
    <t>LK523</t>
  </si>
  <si>
    <t>16-1518 TCX</t>
  </si>
  <si>
    <t>1-3M*30</t>
  </si>
  <si>
    <t>6-9M*10</t>
  </si>
  <si>
    <t>安阳景虹</t>
  </si>
  <si>
    <t>LK531</t>
  </si>
  <si>
    <t>LK533</t>
  </si>
  <si>
    <t>南阳富华</t>
  </si>
  <si>
    <t>待定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</si>
</sst>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7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b/>
      <sz val="28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24"/>
      <name val="等线"/>
      <charset val="134"/>
    </font>
    <font>
      <sz val="16"/>
      <color theme="1"/>
      <name val="宋体"/>
      <charset val="134"/>
    </font>
    <font>
      <b/>
      <sz val="16"/>
      <color theme="1"/>
      <name val="等线"/>
      <charset val="134"/>
      <scheme val="minor"/>
    </font>
    <font>
      <sz val="16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7" borderId="13" applyNumberFormat="0" applyAlignment="0" applyProtection="0">
      <alignment vertical="center"/>
    </xf>
    <xf numFmtId="0" fontId="18" fillId="7" borderId="12" applyNumberFormat="0" applyAlignment="0" applyProtection="0">
      <alignment vertical="center"/>
    </xf>
    <xf numFmtId="0" fontId="19" fillId="8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8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Border="1" applyAlignment="1">
      <alignment horizontal="center" wrapText="1"/>
    </xf>
    <xf numFmtId="0" fontId="3" fillId="0" borderId="0" xfId="0" applyNumberFormat="1" applyFont="1" applyBorder="1" applyAlignment="1">
      <alignment horizontal="center"/>
    </xf>
    <xf numFmtId="0" fontId="3" fillId="2" borderId="0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58" fontId="3" fillId="2" borderId="1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wrapText="1"/>
    </xf>
    <xf numFmtId="0" fontId="6" fillId="0" borderId="6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58" fontId="3" fillId="4" borderId="1" xfId="0" applyNumberFormat="1" applyFont="1" applyFill="1" applyBorder="1" applyAlignment="1">
      <alignment horizontal="center"/>
    </xf>
    <xf numFmtId="0" fontId="0" fillId="0" borderId="1" xfId="0" applyBorder="1"/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58" fontId="3" fillId="2" borderId="1" xfId="0" applyNumberFormat="1" applyFont="1" applyFill="1" applyBorder="1" applyAlignment="1" quotePrefix="1">
      <alignment horizontal="center"/>
    </xf>
    <xf numFmtId="58" fontId="3" fillId="4" borderId="1" xfId="0" applyNumberFormat="1" applyFont="1" applyFill="1" applyBorder="1" applyAlignment="1" quotePrefix="1">
      <alignment horizontal="center"/>
    </xf>
    <xf numFmtId="0" fontId="3" fillId="2" borderId="1" xfId="0" applyFont="1" applyFill="1" applyBorder="1" applyAlignment="1" quotePrefix="1">
      <alignment horizontal="center"/>
    </xf>
    <xf numFmtId="0" fontId="3" fillId="4" borderId="1" xfId="0" applyFont="1" applyFill="1" applyBorder="1" applyAlignment="1" quotePrefix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245110</xdr:colOff>
      <xdr:row>8</xdr:row>
      <xdr:rowOff>185420</xdr:rowOff>
    </xdr:from>
    <xdr:to>
      <xdr:col>9</xdr:col>
      <xdr:colOff>360680</xdr:colOff>
      <xdr:row>35</xdr:row>
      <xdr:rowOff>78740</xdr:rowOff>
    </xdr:to>
    <xdr:pic>
      <xdr:nvPicPr>
        <xdr:cNvPr id="4" name="Picture 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45110" y="3589020"/>
          <a:ext cx="8758555" cy="48463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653415</xdr:colOff>
      <xdr:row>12</xdr:row>
      <xdr:rowOff>103505</xdr:rowOff>
    </xdr:from>
    <xdr:to>
      <xdr:col>13</xdr:col>
      <xdr:colOff>402590</xdr:colOff>
      <xdr:row>24</xdr:row>
      <xdr:rowOff>156210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296400" y="4370705"/>
          <a:ext cx="2873375" cy="21863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tabSelected="1" zoomScale="60" zoomScaleNormal="60" zoomScaleSheetLayoutView="50" workbookViewId="0">
      <selection activeCell="W13" sqref="W12:W13"/>
    </sheetView>
  </sheetViews>
  <sheetFormatPr defaultColWidth="9" defaultRowHeight="14"/>
  <cols>
    <col min="1" max="1" width="15" customWidth="1"/>
    <col min="2" max="2" width="22.2583333333333" customWidth="1"/>
    <col min="3" max="4" width="13.5833333333333" style="2" customWidth="1"/>
    <col min="5" max="5" width="8.83333333333333" style="2" customWidth="1"/>
    <col min="6" max="6" width="9.41666666666667" customWidth="1"/>
    <col min="7" max="14" width="10.25"/>
    <col min="17" max="18" width="9" hidden="1" customWidth="1"/>
    <col min="19" max="19" width="12.775" hidden="1" customWidth="1"/>
  </cols>
  <sheetData>
    <row r="1" ht="42" customHeight="1" spans="1:1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20" customHeight="1" spans="3:14">
      <c r="C2" s="4"/>
      <c r="D2" s="4"/>
      <c r="E2" s="4">
        <v>2.3</v>
      </c>
      <c r="F2" s="5">
        <v>50</v>
      </c>
      <c r="G2" s="5">
        <v>56</v>
      </c>
      <c r="H2" s="6">
        <v>62</v>
      </c>
      <c r="I2" s="5">
        <v>68</v>
      </c>
      <c r="J2" s="6">
        <v>74</v>
      </c>
      <c r="K2" s="5">
        <v>80</v>
      </c>
      <c r="L2" s="5">
        <v>86</v>
      </c>
      <c r="M2" s="5">
        <v>92</v>
      </c>
      <c r="N2" s="5">
        <v>98</v>
      </c>
    </row>
    <row r="3" ht="20" customHeight="1" spans="1:19">
      <c r="A3" s="7" t="s">
        <v>1</v>
      </c>
      <c r="B3" s="7" t="s">
        <v>2</v>
      </c>
      <c r="C3" s="8" t="s">
        <v>3</v>
      </c>
      <c r="D3" s="9"/>
      <c r="E3" s="10" t="s">
        <v>4</v>
      </c>
      <c r="F3" s="10" t="s">
        <v>5</v>
      </c>
      <c r="G3" s="10" t="s">
        <v>6</v>
      </c>
      <c r="H3" s="28" t="s">
        <v>7</v>
      </c>
      <c r="I3" s="29" t="s">
        <v>8</v>
      </c>
      <c r="J3" s="30" t="s">
        <v>9</v>
      </c>
      <c r="K3" s="31" t="s">
        <v>10</v>
      </c>
      <c r="L3" s="31" t="s">
        <v>11</v>
      </c>
      <c r="M3" s="10" t="s">
        <v>12</v>
      </c>
      <c r="N3" s="29" t="s">
        <v>13</v>
      </c>
      <c r="O3" s="7" t="s">
        <v>14</v>
      </c>
      <c r="P3" s="24"/>
      <c r="Q3" s="24"/>
      <c r="R3" s="24"/>
      <c r="S3" s="24"/>
    </row>
    <row r="4" ht="20" customHeight="1" spans="1:19">
      <c r="A4" s="7"/>
      <c r="B4" s="7"/>
      <c r="C4" s="12"/>
      <c r="D4" s="13"/>
      <c r="E4" s="10" t="s">
        <v>15</v>
      </c>
      <c r="F4" s="10" t="s">
        <v>15</v>
      </c>
      <c r="G4" s="10" t="s">
        <v>15</v>
      </c>
      <c r="H4" s="14" t="s">
        <v>15</v>
      </c>
      <c r="I4" s="10" t="s">
        <v>15</v>
      </c>
      <c r="J4" s="14" t="s">
        <v>15</v>
      </c>
      <c r="K4" s="10" t="s">
        <v>15</v>
      </c>
      <c r="L4" s="10" t="s">
        <v>15</v>
      </c>
      <c r="M4" s="10" t="s">
        <v>15</v>
      </c>
      <c r="N4" s="10" t="s">
        <v>16</v>
      </c>
      <c r="O4" s="7"/>
      <c r="P4" s="24"/>
      <c r="Q4" s="10" t="s">
        <v>17</v>
      </c>
      <c r="R4" s="10" t="s">
        <v>18</v>
      </c>
      <c r="S4" s="10" t="s">
        <v>19</v>
      </c>
    </row>
    <row r="5" s="1" customFormat="1" ht="46" customHeight="1" spans="1:19">
      <c r="A5" s="15" t="s">
        <v>20</v>
      </c>
      <c r="B5" s="16" t="s">
        <v>21</v>
      </c>
      <c r="C5" s="17" t="s">
        <v>22</v>
      </c>
      <c r="D5" s="17" t="s">
        <v>23</v>
      </c>
      <c r="E5" s="18"/>
      <c r="F5" s="18">
        <f>15+326</f>
        <v>341</v>
      </c>
      <c r="G5" s="18">
        <f>16+312</f>
        <v>328</v>
      </c>
      <c r="H5" s="18">
        <f>30+508</f>
        <v>538</v>
      </c>
      <c r="I5" s="18">
        <f>31+624</f>
        <v>655</v>
      </c>
      <c r="J5" s="18">
        <f>24+461</f>
        <v>485</v>
      </c>
      <c r="K5" s="18">
        <f>18+349</f>
        <v>367</v>
      </c>
      <c r="L5" s="18">
        <f>17+315</f>
        <v>332</v>
      </c>
      <c r="M5" s="18">
        <f>9+138</f>
        <v>147</v>
      </c>
      <c r="N5" s="18">
        <f>6+91</f>
        <v>97</v>
      </c>
      <c r="O5" s="25">
        <f>SUM(E5:N5)</f>
        <v>3290</v>
      </c>
      <c r="Q5" s="27">
        <v>1025</v>
      </c>
      <c r="R5" s="27">
        <f>O5-Q5</f>
        <v>2265</v>
      </c>
      <c r="S5" s="27" t="s">
        <v>24</v>
      </c>
    </row>
    <row r="6" s="1" customFormat="1" ht="46" customHeight="1" spans="1:19">
      <c r="A6" s="15" t="s">
        <v>25</v>
      </c>
      <c r="B6" s="16" t="s">
        <v>21</v>
      </c>
      <c r="C6" s="19"/>
      <c r="D6" s="19"/>
      <c r="E6" s="18"/>
      <c r="F6" s="18">
        <f>7+119</f>
        <v>126</v>
      </c>
      <c r="G6" s="18">
        <f>11+184</f>
        <v>195</v>
      </c>
      <c r="H6" s="18">
        <f>20+382</f>
        <v>402</v>
      </c>
      <c r="I6" s="18">
        <f>25+506</f>
        <v>531</v>
      </c>
      <c r="J6" s="18">
        <f>27+546</f>
        <v>573</v>
      </c>
      <c r="K6" s="18">
        <f>18+376</f>
        <v>394</v>
      </c>
      <c r="L6" s="18">
        <f>15+283</f>
        <v>298</v>
      </c>
      <c r="M6" s="18">
        <f>9+169</f>
        <v>178</v>
      </c>
      <c r="N6" s="18">
        <f>5+75</f>
        <v>80</v>
      </c>
      <c r="O6" s="25">
        <f>SUM(E6:N6)</f>
        <v>2777</v>
      </c>
      <c r="Q6" s="27">
        <v>1503</v>
      </c>
      <c r="R6" s="27">
        <f>O6-Q6</f>
        <v>1274</v>
      </c>
      <c r="S6" s="27" t="s">
        <v>24</v>
      </c>
    </row>
    <row r="7" s="1" customFormat="1" ht="46" customHeight="1" spans="1:19">
      <c r="A7" s="15" t="s">
        <v>26</v>
      </c>
      <c r="B7" s="16" t="s">
        <v>21</v>
      </c>
      <c r="C7" s="19"/>
      <c r="D7" s="19"/>
      <c r="E7" s="18"/>
      <c r="F7" s="18">
        <f>11+209</f>
        <v>220</v>
      </c>
      <c r="G7" s="18">
        <f>11+204</f>
        <v>215</v>
      </c>
      <c r="H7" s="18">
        <f>25+493</f>
        <v>518</v>
      </c>
      <c r="I7" s="18">
        <f>34+664</f>
        <v>698</v>
      </c>
      <c r="J7" s="18">
        <f>27+549</f>
        <v>576</v>
      </c>
      <c r="K7" s="18">
        <f>24+480</f>
        <v>504</v>
      </c>
      <c r="L7" s="18">
        <f>20+389</f>
        <v>409</v>
      </c>
      <c r="M7" s="18">
        <f>8+137</f>
        <v>145</v>
      </c>
      <c r="N7" s="18">
        <f>5+50</f>
        <v>55</v>
      </c>
      <c r="O7" s="25">
        <f>SUM(E7:N7)</f>
        <v>3340</v>
      </c>
      <c r="Q7" s="27">
        <v>923</v>
      </c>
      <c r="R7" s="27">
        <f>O7-Q7</f>
        <v>2417</v>
      </c>
      <c r="S7" s="27" t="s">
        <v>27</v>
      </c>
    </row>
    <row r="8" s="1" customFormat="1" ht="28" customHeight="1" spans="1:19">
      <c r="A8" s="20"/>
      <c r="B8" s="16"/>
      <c r="C8" s="21"/>
      <c r="D8" s="21"/>
      <c r="E8" s="18"/>
      <c r="F8" s="18"/>
      <c r="G8" s="18"/>
      <c r="H8" s="18"/>
      <c r="I8" s="18"/>
      <c r="J8" s="18"/>
      <c r="K8" s="18"/>
      <c r="L8" s="18"/>
      <c r="M8" s="18"/>
      <c r="N8" s="18"/>
      <c r="O8" s="25"/>
      <c r="Q8" s="27">
        <v>3950</v>
      </c>
      <c r="R8" s="27">
        <f>O8-Q8</f>
        <v>-3950</v>
      </c>
      <c r="S8" s="27" t="s">
        <v>28</v>
      </c>
    </row>
    <row r="9" s="1" customFormat="1" ht="26" customHeight="1" spans="1:19">
      <c r="A9" s="20"/>
      <c r="B9" s="18"/>
      <c r="C9" s="22"/>
      <c r="D9" s="22"/>
      <c r="E9" s="18"/>
      <c r="F9" s="18"/>
      <c r="G9" s="18"/>
      <c r="H9" s="18"/>
      <c r="I9" s="18"/>
      <c r="J9" s="18"/>
      <c r="K9" s="18"/>
      <c r="L9" s="18"/>
      <c r="M9" s="18"/>
      <c r="N9" s="18"/>
      <c r="O9" s="26">
        <f>O5+O6+O7</f>
        <v>9407</v>
      </c>
      <c r="Q9" s="27"/>
      <c r="R9" s="27">
        <f>O9-Q9</f>
        <v>9407</v>
      </c>
      <c r="S9" s="27"/>
    </row>
  </sheetData>
  <mergeCells count="7">
    <mergeCell ref="A1:Q1"/>
    <mergeCell ref="A3:A4"/>
    <mergeCell ref="B3:B4"/>
    <mergeCell ref="C5:C7"/>
    <mergeCell ref="D5:D7"/>
    <mergeCell ref="O3:O4"/>
    <mergeCell ref="C3:D4"/>
  </mergeCells>
  <pageMargins left="0.708661417322835" right="0.708661417322835" top="0.748031496062992" bottom="0.748031496062992" header="0.31496062992126" footer="0.31496062992126"/>
  <pageSetup paperSize="9" scale="58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made with love转印标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樊雪</cp:lastModifiedBy>
  <dcterms:created xsi:type="dcterms:W3CDTF">2015-06-05T18:17:00Z</dcterms:created>
  <cp:lastPrinted>2022-05-04T06:44:00Z</cp:lastPrinted>
  <dcterms:modified xsi:type="dcterms:W3CDTF">2024-08-29T08:35:37Z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970A898273EA47B696E17EF07B34C637</vt:lpwstr>
  </property>
  <property fmtid="{D5CDD505-2E9C-101B-9397-08002B2CF9AE}" pid="3" name="KSOProductBuildVer">
    <vt:lpwstr>2052-12.1.0.17827</vt:lpwstr>
  </property>
</Properties>
</file>