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转印标" sheetId="2" r:id="rId1"/>
    <sheet name="made with love转印标 (2)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6" name="ID_821A630AA4CE4155B124A64C9D29BC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635" y="28303855"/>
          <a:ext cx="817245" cy="8883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DB2E171627EE48E8A3F7EC691A7899D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8975" y="44973240"/>
          <a:ext cx="676910" cy="981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346DBC4758842D28ACB5AC0E01937E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" y="18630265"/>
          <a:ext cx="939800" cy="9436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54D0F4A0E063433F82DB1EB20CE9AE6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71475" y="58089800"/>
          <a:ext cx="760730" cy="993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54400DAF30DE437C9974F723676297F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1975" y="6738620"/>
          <a:ext cx="968375" cy="1008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1D1B17D184694AB990592198FE55876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66725" y="29469715"/>
          <a:ext cx="837565" cy="9404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B70BBB10413E42788DD4821ED4EA19A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0" y="66478150"/>
          <a:ext cx="892810" cy="9525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<sst xmlns="http://schemas.openxmlformats.org/spreadsheetml/2006/main" count="133" uniqueCount="74">
  <si>
    <t>062</t>
  </si>
  <si>
    <t>068</t>
  </si>
  <si>
    <t>074</t>
  </si>
  <si>
    <t>080</t>
  </si>
  <si>
    <t>086</t>
  </si>
  <si>
    <t>092</t>
  </si>
  <si>
    <t>098</t>
  </si>
  <si>
    <t>104</t>
  </si>
  <si>
    <t>110</t>
  </si>
  <si>
    <t>116</t>
  </si>
  <si>
    <t>122</t>
  </si>
  <si>
    <t>128</t>
  </si>
  <si>
    <t>134</t>
  </si>
  <si>
    <t>款号</t>
  </si>
  <si>
    <t>颜色</t>
  </si>
  <si>
    <t>大货样 寄美盛</t>
  </si>
  <si>
    <t>1-3</t>
  </si>
  <si>
    <t>3-6</t>
  </si>
  <si>
    <t>6-9</t>
  </si>
  <si>
    <t>9-12</t>
  </si>
  <si>
    <t>12-18</t>
  </si>
  <si>
    <t>18-24</t>
  </si>
  <si>
    <t>2-3</t>
  </si>
  <si>
    <t>3-4</t>
  </si>
  <si>
    <t>4-5</t>
  </si>
  <si>
    <t>5-6</t>
  </si>
  <si>
    <t>6-7</t>
  </si>
  <si>
    <t>7-8</t>
  </si>
  <si>
    <t>8-9</t>
  </si>
  <si>
    <t>9-10</t>
  </si>
  <si>
    <t>总数</t>
  </si>
  <si>
    <t>工厂</t>
  </si>
  <si>
    <t>尺寸</t>
  </si>
  <si>
    <t>mnths</t>
  </si>
  <si>
    <t>yrs</t>
  </si>
  <si>
    <t>AV16701</t>
  </si>
  <si>
    <t>FUTURE 18-3418TCX</t>
  </si>
  <si>
    <t>27*40mm</t>
  </si>
  <si>
    <t>2-3Y*10个    5-6y*10个</t>
  </si>
  <si>
    <t>安阳景虹</t>
  </si>
  <si>
    <t>AV64301</t>
  </si>
  <si>
    <t>FUTURE 19-4125TCX</t>
  </si>
  <si>
    <t>鑫海制衣</t>
  </si>
  <si>
    <t>AV84901</t>
  </si>
  <si>
    <t>FUTURE 11-4201TCX</t>
  </si>
  <si>
    <t>31*45mm</t>
  </si>
  <si>
    <t>南阳富华</t>
  </si>
  <si>
    <t>AV22601</t>
  </si>
  <si>
    <t>FUTURE 15-3909TCX</t>
  </si>
  <si>
    <t>轩之冉</t>
  </si>
  <si>
    <t>AW06801</t>
  </si>
  <si>
    <t>AW04701</t>
  </si>
  <si>
    <t>FUTURE 15-1512TCX</t>
  </si>
  <si>
    <t>AV27201</t>
  </si>
  <si>
    <t>FUTURE 19-4026TCX</t>
  </si>
  <si>
    <t>大货样</t>
  </si>
  <si>
    <t>tiny baby</t>
  </si>
  <si>
    <t>new baby</t>
  </si>
  <si>
    <t>up to 1</t>
  </si>
  <si>
    <t>LK463</t>
  </si>
  <si>
    <t>LOVE 14-4115TCX</t>
  </si>
  <si>
    <t>1-3M*10个和       6-9M*5个</t>
  </si>
  <si>
    <t>LK459</t>
  </si>
  <si>
    <t>LOVE 14-1508TCX</t>
  </si>
  <si>
    <t>LK458</t>
  </si>
  <si>
    <t>LOVE 14-0708TCX</t>
  </si>
  <si>
    <t>AV42801</t>
  </si>
  <si>
    <t>LOVE 16-4023TCX</t>
  </si>
  <si>
    <t>AV43101</t>
  </si>
  <si>
    <t>LOVE 16-1518TCX</t>
  </si>
  <si>
    <r>
      <rPr>
        <b/>
        <sz val="16"/>
        <color theme="1"/>
        <rFont val="等线"/>
        <charset val="134"/>
        <scheme val="minor"/>
      </rPr>
      <t>1-3M*</t>
    </r>
    <r>
      <rPr>
        <b/>
        <sz val="16"/>
        <color rgb="FFFF0000"/>
        <rFont val="等线"/>
        <charset val="134"/>
        <scheme val="minor"/>
      </rPr>
      <t>20个</t>
    </r>
    <r>
      <rPr>
        <b/>
        <sz val="16"/>
        <color theme="1"/>
        <rFont val="等线"/>
        <charset val="134"/>
        <scheme val="minor"/>
      </rPr>
      <t>和       6-9M*5个</t>
    </r>
  </si>
  <si>
    <t>AV44301</t>
  </si>
  <si>
    <t>AV50101</t>
  </si>
  <si>
    <t>LOVE 14-1305TCX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</si>
</sst>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indexed="8"/>
      <name val="等线"/>
      <charset val="134"/>
    </font>
    <font>
      <sz val="12"/>
      <name val="等线"/>
      <charset val="134"/>
    </font>
    <font>
      <b/>
      <sz val="11"/>
      <color theme="1"/>
      <name val="等线"/>
      <charset val="134"/>
      <scheme val="minor"/>
    </font>
    <font>
      <sz val="24"/>
      <color theme="1"/>
      <name val="等线"/>
      <charset val="134"/>
    </font>
    <font>
      <sz val="16"/>
      <name val="等线"/>
      <charset val="134"/>
    </font>
    <font>
      <sz val="16"/>
      <color theme="1"/>
      <name val="等线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等线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58" fontId="1" fillId="2" borderId="1" xfId="0" applyNumberFormat="1" applyFont="1" applyFill="1" applyBorder="1" applyAlignment="1">
      <alignment horizontal="center"/>
    </xf>
    <xf numFmtId="58" fontId="1" fillId="3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4" borderId="1" xfId="49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58" fontId="6" fillId="2" borderId="1" xfId="0" applyNumberFormat="1" applyFont="1" applyFill="1" applyBorder="1" applyAlignment="1">
      <alignment horizontal="center"/>
    </xf>
    <xf numFmtId="58" fontId="6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8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8" fillId="5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/>
    <xf numFmtId="0" fontId="6" fillId="7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58" fontId="6" fillId="7" borderId="1" xfId="0" applyNumberFormat="1" applyFont="1" applyFill="1" applyBorder="1" applyAlignment="1">
      <alignment horizontal="center"/>
    </xf>
    <xf numFmtId="58" fontId="6" fillId="5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58" fontId="6" fillId="2" borderId="1" xfId="0" applyNumberFormat="1" applyFont="1" applyFill="1" applyBorder="1" applyAlignment="1" quotePrefix="1">
      <alignment horizontal="center"/>
    </xf>
    <xf numFmtId="58" fontId="6" fillId="3" borderId="1" xfId="0" applyNumberFormat="1" applyFont="1" applyFill="1" applyBorder="1" applyAlignment="1" quotePrefix="1">
      <alignment horizontal="center"/>
    </xf>
    <xf numFmtId="0" fontId="6" fillId="2" borderId="1" xfId="0" applyFont="1" applyFill="1" applyBorder="1" applyAlignment="1" quotePrefix="1">
      <alignment horizontal="center"/>
    </xf>
    <xf numFmtId="0" fontId="6" fillId="3" borderId="1" xfId="0" applyFont="1" applyFill="1" applyBorder="1" applyAlignment="1" quotePrefix="1">
      <alignment horizontal="center"/>
    </xf>
    <xf numFmtId="58" fontId="6" fillId="7" borderId="1" xfId="0" applyNumberFormat="1" applyFont="1" applyFill="1" applyBorder="1" applyAlignment="1" quotePrefix="1">
      <alignment horizontal="center"/>
    </xf>
    <xf numFmtId="58" fontId="6" fillId="5" borderId="1" xfId="0" applyNumberFormat="1" applyFont="1" applyFill="1" applyBorder="1" applyAlignment="1" quotePrefix="1">
      <alignment horizontal="center"/>
    </xf>
    <xf numFmtId="58" fontId="1" fillId="2" borderId="1" xfId="0" applyNumberFormat="1" applyFont="1" applyFill="1" applyBorder="1" applyAlignment="1" quotePrefix="1">
      <alignment horizontal="center"/>
    </xf>
    <xf numFmtId="58" fontId="1" fillId="3" borderId="1" xfId="0" applyNumberFormat="1" applyFont="1" applyFill="1" applyBorder="1" applyAlignment="1" quotePrefix="1">
      <alignment horizontal="center"/>
    </xf>
    <xf numFmtId="0" fontId="1" fillId="2" borderId="1" xfId="0" applyFont="1" applyFill="1" applyBorder="1" applyAlignment="1" quotePrefix="1">
      <alignment horizontal="center"/>
    </xf>
    <xf numFmtId="0" fontId="1" fillId="3" borderId="1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7" Type="http://schemas.openxmlformats.org/officeDocument/2006/relationships/image" Target="media/image11.png"/><Relationship Id="rId6" Type="http://schemas.openxmlformats.org/officeDocument/2006/relationships/image" Target="media/image10.png"/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51435</xdr:colOff>
      <xdr:row>10</xdr:row>
      <xdr:rowOff>214630</xdr:rowOff>
    </xdr:from>
    <xdr:to>
      <xdr:col>4</xdr:col>
      <xdr:colOff>833755</xdr:colOff>
      <xdr:row>33</xdr:row>
      <xdr:rowOff>119380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" y="5974080"/>
          <a:ext cx="4883150" cy="431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521970</xdr:colOff>
      <xdr:row>12</xdr:row>
      <xdr:rowOff>155575</xdr:rowOff>
    </xdr:from>
    <xdr:to>
      <xdr:col>10</xdr:col>
      <xdr:colOff>128905</xdr:colOff>
      <xdr:row>32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22800" y="6588125"/>
          <a:ext cx="4514850" cy="3505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73660</xdr:colOff>
      <xdr:row>36</xdr:row>
      <xdr:rowOff>19050</xdr:rowOff>
    </xdr:from>
    <xdr:to>
      <xdr:col>5</xdr:col>
      <xdr:colOff>602615</xdr:colOff>
      <xdr:row>69</xdr:row>
      <xdr:rowOff>131445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660" y="10718800"/>
          <a:ext cx="6089650" cy="5979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16936</xdr:rowOff>
    </xdr:from>
    <xdr:to>
      <xdr:col>12</xdr:col>
      <xdr:colOff>46355</xdr:colOff>
      <xdr:row>42</xdr:row>
      <xdr:rowOff>136316</xdr:rowOff>
    </xdr:to>
    <xdr:pic>
      <xdr:nvPicPr>
        <xdr:cNvPr id="2" name="Picture 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5953760"/>
          <a:ext cx="10182860" cy="56311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zoomScale="50" zoomScaleNormal="50" topLeftCell="B1" workbookViewId="0">
      <selection activeCell="W15" sqref="W13:W15"/>
    </sheetView>
  </sheetViews>
  <sheetFormatPr defaultColWidth="9" defaultRowHeight="14"/>
  <cols>
    <col min="1" max="1" width="9.20833333333333" hidden="1" customWidth="1"/>
    <col min="2" max="2" width="15" customWidth="1"/>
    <col min="3" max="3" width="20.1333333333333" customWidth="1"/>
    <col min="4" max="4" width="18.6833333333333" customWidth="1"/>
    <col min="5" max="5" width="19.1583333333333" style="1" customWidth="1"/>
    <col min="6" max="6" width="8.83333333333333" style="1" customWidth="1"/>
    <col min="7" max="7" width="9.41666666666667" customWidth="1"/>
    <col min="21" max="21" width="12.6416666666667" customWidth="1"/>
  </cols>
  <sheetData>
    <row r="1" spans="5:19">
      <c r="E1" s="2"/>
      <c r="F1" s="18" t="s">
        <v>0</v>
      </c>
      <c r="G1" s="18" t="s">
        <v>1</v>
      </c>
      <c r="H1" s="18" t="s">
        <v>2</v>
      </c>
      <c r="I1" s="18" t="s">
        <v>3</v>
      </c>
      <c r="J1" s="18" t="s">
        <v>4</v>
      </c>
      <c r="K1" s="18" t="s">
        <v>5</v>
      </c>
      <c r="L1" s="35" t="s">
        <v>6</v>
      </c>
      <c r="M1" s="18" t="s">
        <v>7</v>
      </c>
      <c r="N1" s="18" t="s">
        <v>8</v>
      </c>
      <c r="O1" s="36" t="s">
        <v>9</v>
      </c>
      <c r="P1" s="18" t="s">
        <v>10</v>
      </c>
      <c r="Q1" s="18" t="s">
        <v>11</v>
      </c>
      <c r="R1" s="18" t="s">
        <v>12</v>
      </c>
      <c r="S1" s="18">
        <v>140</v>
      </c>
    </row>
    <row r="2" ht="18.5" customHeight="1" spans="2:21">
      <c r="B2" s="5" t="s">
        <v>13</v>
      </c>
      <c r="C2" s="5" t="s">
        <v>14</v>
      </c>
      <c r="D2" s="19"/>
      <c r="E2" s="6" t="s">
        <v>15</v>
      </c>
      <c r="F2" s="41" t="s">
        <v>16</v>
      </c>
      <c r="G2" s="42" t="s">
        <v>17</v>
      </c>
      <c r="H2" s="43" t="s">
        <v>18</v>
      </c>
      <c r="I2" s="44" t="s">
        <v>19</v>
      </c>
      <c r="J2" s="44" t="s">
        <v>20</v>
      </c>
      <c r="K2" s="24" t="s">
        <v>21</v>
      </c>
      <c r="L2" s="45" t="s">
        <v>22</v>
      </c>
      <c r="M2" s="42" t="s">
        <v>23</v>
      </c>
      <c r="N2" s="42" t="s">
        <v>24</v>
      </c>
      <c r="O2" s="46" t="s">
        <v>25</v>
      </c>
      <c r="P2" s="42" t="s">
        <v>26</v>
      </c>
      <c r="Q2" s="42" t="s">
        <v>27</v>
      </c>
      <c r="R2" s="42" t="s">
        <v>28</v>
      </c>
      <c r="S2" s="42" t="s">
        <v>29</v>
      </c>
      <c r="T2" s="5" t="s">
        <v>30</v>
      </c>
      <c r="U2" s="5" t="s">
        <v>31</v>
      </c>
    </row>
    <row r="3" ht="18.5" customHeight="1" spans="2:21">
      <c r="B3" s="5"/>
      <c r="C3" s="5"/>
      <c r="D3" s="23" t="s">
        <v>32</v>
      </c>
      <c r="E3" s="10"/>
      <c r="F3" s="22" t="s">
        <v>33</v>
      </c>
      <c r="G3" s="24" t="s">
        <v>33</v>
      </c>
      <c r="H3" s="22" t="s">
        <v>33</v>
      </c>
      <c r="I3" s="24" t="s">
        <v>33</v>
      </c>
      <c r="J3" s="24" t="s">
        <v>33</v>
      </c>
      <c r="K3" s="24" t="s">
        <v>33</v>
      </c>
      <c r="L3" s="39" t="s">
        <v>34</v>
      </c>
      <c r="M3" s="24" t="s">
        <v>34</v>
      </c>
      <c r="N3" s="24" t="s">
        <v>34</v>
      </c>
      <c r="O3" s="40" t="s">
        <v>34</v>
      </c>
      <c r="P3" s="24" t="s">
        <v>34</v>
      </c>
      <c r="Q3" s="24" t="s">
        <v>34</v>
      </c>
      <c r="R3" s="24" t="s">
        <v>34</v>
      </c>
      <c r="S3" s="24" t="s">
        <v>34</v>
      </c>
      <c r="T3" s="5"/>
      <c r="U3" s="5"/>
    </row>
    <row r="4" ht="57.5" customHeight="1" spans="1:21">
      <c r="A4" s="25" t="str">
        <f>_xlfn.DISPIMG("ID_821A630AA4CE4155B124A64C9D29BC86",1)</f>
        <v>=DISPIMG("ID_821A630AA4CE4155B124A64C9D29BC86",1)</v>
      </c>
      <c r="B4" s="26" t="s">
        <v>35</v>
      </c>
      <c r="C4" s="27" t="s">
        <v>36</v>
      </c>
      <c r="D4" s="28" t="s">
        <v>37</v>
      </c>
      <c r="E4" s="13" t="s">
        <v>38</v>
      </c>
      <c r="F4" s="29">
        <f>10+15</f>
        <v>25</v>
      </c>
      <c r="G4" s="29">
        <f>12+78</f>
        <v>90</v>
      </c>
      <c r="H4" s="29">
        <f>18+142</f>
        <v>160</v>
      </c>
      <c r="I4" s="29">
        <f>16+154</f>
        <v>170</v>
      </c>
      <c r="J4" s="29">
        <f>15+245</f>
        <v>260</v>
      </c>
      <c r="K4" s="29">
        <f>15+248</f>
        <v>263</v>
      </c>
      <c r="L4" s="29">
        <f>21+274</f>
        <v>295</v>
      </c>
      <c r="M4" s="29">
        <f>12+188</f>
        <v>200</v>
      </c>
      <c r="N4" s="29">
        <f>10+147</f>
        <v>157</v>
      </c>
      <c r="O4" s="29">
        <f>10+94</f>
        <v>104</v>
      </c>
      <c r="P4" s="12"/>
      <c r="Q4" s="12"/>
      <c r="R4" s="12"/>
      <c r="S4" s="12"/>
      <c r="T4" s="13">
        <f>SUM(G4:S4)</f>
        <v>1699</v>
      </c>
      <c r="U4" s="13" t="s">
        <v>39</v>
      </c>
    </row>
    <row r="5" ht="57.5" customHeight="1" spans="1:21">
      <c r="A5" s="30" t="str">
        <f>_xlfn.DISPIMG("ID_DB2E171627EE48E8A3F7EC691A7899D6",1)</f>
        <v>=DISPIMG("ID_DB2E171627EE48E8A3F7EC691A7899D6",1)</v>
      </c>
      <c r="B5" s="31" t="s">
        <v>40</v>
      </c>
      <c r="C5" s="27" t="s">
        <v>41</v>
      </c>
      <c r="D5" s="28" t="s">
        <v>37</v>
      </c>
      <c r="E5" s="13" t="s">
        <v>38</v>
      </c>
      <c r="F5" s="12"/>
      <c r="G5" s="29">
        <f>8+35</f>
        <v>43</v>
      </c>
      <c r="H5" s="29">
        <f>10+40</f>
        <v>50</v>
      </c>
      <c r="I5" s="29">
        <f>10+81</f>
        <v>91</v>
      </c>
      <c r="J5" s="29">
        <f>10+89</f>
        <v>99</v>
      </c>
      <c r="K5" s="29">
        <f>10+93</f>
        <v>103</v>
      </c>
      <c r="L5" s="29">
        <f>15+93</f>
        <v>108</v>
      </c>
      <c r="M5" s="29">
        <f>10+64</f>
        <v>74</v>
      </c>
      <c r="N5" s="29">
        <f>10+57</f>
        <v>67</v>
      </c>
      <c r="O5" s="29">
        <f>10+33</f>
        <v>43</v>
      </c>
      <c r="P5" s="12"/>
      <c r="Q5" s="12"/>
      <c r="R5" s="12"/>
      <c r="S5" s="12"/>
      <c r="T5" s="13">
        <f>SUM(G5:S5)</f>
        <v>678</v>
      </c>
      <c r="U5" s="13" t="s">
        <v>42</v>
      </c>
    </row>
    <row r="6" ht="57.5" customHeight="1" spans="1:21">
      <c r="A6" s="30" t="str">
        <f>_xlfn.DISPIMG("ID_6346DBC4758842D28ACB5AC0E01937E5",1)</f>
        <v>=DISPIMG("ID_6346DBC4758842D28ACB5AC0E01937E5",1)</v>
      </c>
      <c r="B6" s="32" t="s">
        <v>43</v>
      </c>
      <c r="C6" s="33" t="s">
        <v>44</v>
      </c>
      <c r="D6" s="33" t="s">
        <v>45</v>
      </c>
      <c r="E6" s="13" t="s">
        <v>38</v>
      </c>
      <c r="F6" s="12"/>
      <c r="G6" s="12"/>
      <c r="H6" s="12"/>
      <c r="I6" s="12"/>
      <c r="J6" s="12"/>
      <c r="K6" s="29">
        <f>10+63</f>
        <v>73</v>
      </c>
      <c r="L6" s="29">
        <f>10+84</f>
        <v>94</v>
      </c>
      <c r="M6" s="29">
        <f>15+249</f>
        <v>264</v>
      </c>
      <c r="N6" s="29">
        <f>15+207</f>
        <v>222</v>
      </c>
      <c r="O6" s="29">
        <f>15+315</f>
        <v>330</v>
      </c>
      <c r="P6" s="29">
        <f>15+270</f>
        <v>285</v>
      </c>
      <c r="Q6" s="29">
        <f>15+239</f>
        <v>254</v>
      </c>
      <c r="R6" s="29">
        <f>10+168</f>
        <v>178</v>
      </c>
      <c r="S6" s="29">
        <f>10+160</f>
        <v>170</v>
      </c>
      <c r="T6" s="13">
        <f>SUM(G6:S6)</f>
        <v>1870</v>
      </c>
      <c r="U6" s="13" t="s">
        <v>46</v>
      </c>
    </row>
    <row r="7" ht="57.5" customHeight="1" spans="1:21">
      <c r="A7" s="25" t="str">
        <f>_xlfn.DISPIMG("ID_54D0F4A0E063433F82DB1EB20CE9AE64",1)</f>
        <v>=DISPIMG("ID_54D0F4A0E063433F82DB1EB20CE9AE64",1)</v>
      </c>
      <c r="B7" s="32" t="s">
        <v>47</v>
      </c>
      <c r="C7" s="33" t="s">
        <v>48</v>
      </c>
      <c r="D7" s="33" t="s">
        <v>45</v>
      </c>
      <c r="E7" s="13" t="s">
        <v>38</v>
      </c>
      <c r="F7" s="12"/>
      <c r="G7" s="12"/>
      <c r="H7" s="12"/>
      <c r="I7" s="12"/>
      <c r="J7" s="12"/>
      <c r="K7" s="29">
        <f>10+95</f>
        <v>105</v>
      </c>
      <c r="L7" s="29">
        <f>10+106</f>
        <v>116</v>
      </c>
      <c r="M7" s="29">
        <f>15+242</f>
        <v>257</v>
      </c>
      <c r="N7" s="29">
        <f>15+215</f>
        <v>230</v>
      </c>
      <c r="O7" s="29">
        <f>15+285</f>
        <v>300</v>
      </c>
      <c r="P7" s="29">
        <f>15+265</f>
        <v>280</v>
      </c>
      <c r="Q7" s="29">
        <f>15+241</f>
        <v>256</v>
      </c>
      <c r="R7" s="29">
        <f>10+136</f>
        <v>146</v>
      </c>
      <c r="S7" s="29">
        <f>10+165</f>
        <v>175</v>
      </c>
      <c r="T7" s="13">
        <f>SUM(G7:S7)</f>
        <v>1865</v>
      </c>
      <c r="U7" s="13" t="s">
        <v>49</v>
      </c>
    </row>
    <row r="8" ht="57.5" customHeight="1" spans="1:21">
      <c r="A8" s="25" t="str">
        <f>_xlfn.DISPIMG("ID_54400DAF30DE437C9974F723676297F4",1)</f>
        <v>=DISPIMG("ID_54400DAF30DE437C9974F723676297F4",1)</v>
      </c>
      <c r="B8" s="32" t="s">
        <v>50</v>
      </c>
      <c r="C8" s="33" t="s">
        <v>48</v>
      </c>
      <c r="D8" s="33" t="s">
        <v>45</v>
      </c>
      <c r="E8" s="13" t="s">
        <v>38</v>
      </c>
      <c r="F8" s="12"/>
      <c r="G8" s="12"/>
      <c r="H8" s="12"/>
      <c r="I8" s="12"/>
      <c r="J8" s="12"/>
      <c r="K8" s="29">
        <f>5+24</f>
        <v>29</v>
      </c>
      <c r="L8" s="29">
        <f>10+54</f>
        <v>64</v>
      </c>
      <c r="M8" s="29">
        <f>10+136</f>
        <v>146</v>
      </c>
      <c r="N8" s="29">
        <f>15+138</f>
        <v>153</v>
      </c>
      <c r="O8" s="29">
        <f>15+207</f>
        <v>222</v>
      </c>
      <c r="P8" s="29">
        <f>15+199</f>
        <v>214</v>
      </c>
      <c r="Q8" s="29">
        <f>15+185</f>
        <v>200</v>
      </c>
      <c r="R8" s="29">
        <f>15+170</f>
        <v>185</v>
      </c>
      <c r="S8" s="29">
        <f>15+176</f>
        <v>191</v>
      </c>
      <c r="T8" s="13">
        <f>SUM(F8:S8)</f>
        <v>1404</v>
      </c>
      <c r="U8" s="13" t="s">
        <v>49</v>
      </c>
    </row>
    <row r="9" ht="57.5" customHeight="1" spans="1:21">
      <c r="A9" s="25" t="str">
        <f>_xlfn.DISPIMG("ID_B70BBB10413E42788DD4821ED4EA19A5",1)</f>
        <v>=DISPIMG("ID_B70BBB10413E42788DD4821ED4EA19A5",1)</v>
      </c>
      <c r="B9" s="32" t="s">
        <v>51</v>
      </c>
      <c r="C9" s="33" t="s">
        <v>52</v>
      </c>
      <c r="D9" s="33" t="s">
        <v>45</v>
      </c>
      <c r="E9" s="13" t="s">
        <v>38</v>
      </c>
      <c r="F9" s="12"/>
      <c r="G9" s="12"/>
      <c r="H9" s="12"/>
      <c r="I9" s="12"/>
      <c r="J9" s="12"/>
      <c r="K9" s="12">
        <f>8+16</f>
        <v>24</v>
      </c>
      <c r="L9" s="12">
        <f>8+19</f>
        <v>27</v>
      </c>
      <c r="M9" s="12">
        <f>10+109</f>
        <v>119</v>
      </c>
      <c r="N9" s="12">
        <f>10+103</f>
        <v>113</v>
      </c>
      <c r="O9" s="12">
        <f>15+215</f>
        <v>230</v>
      </c>
      <c r="P9" s="12">
        <f>15+193</f>
        <v>208</v>
      </c>
      <c r="Q9" s="12">
        <f>15+161</f>
        <v>176</v>
      </c>
      <c r="R9" s="12">
        <f>15+168</f>
        <v>183</v>
      </c>
      <c r="S9" s="12">
        <f>15+235</f>
        <v>250</v>
      </c>
      <c r="T9" s="13">
        <f>SUM(F9:S9)</f>
        <v>1330</v>
      </c>
      <c r="U9" s="13" t="s">
        <v>49</v>
      </c>
    </row>
    <row r="10" ht="57.5" customHeight="1" spans="1:21">
      <c r="A10" s="34" t="str">
        <f>_xlfn.DISPIMG("ID_1D1B17D184694AB990592198FE558764",1)</f>
        <v>=DISPIMG("ID_1D1B17D184694AB990592198FE558764",1)</v>
      </c>
      <c r="B10" s="32" t="s">
        <v>53</v>
      </c>
      <c r="C10" s="33" t="s">
        <v>54</v>
      </c>
      <c r="D10" s="33" t="s">
        <v>45</v>
      </c>
      <c r="E10" s="13" t="s">
        <v>38</v>
      </c>
      <c r="F10" s="12"/>
      <c r="G10" s="12"/>
      <c r="H10" s="12"/>
      <c r="I10" s="12"/>
      <c r="J10" s="12"/>
      <c r="K10" s="12">
        <f>8+44</f>
        <v>52</v>
      </c>
      <c r="L10" s="12">
        <f>10+49</f>
        <v>59</v>
      </c>
      <c r="M10" s="12">
        <f>15+186</f>
        <v>201</v>
      </c>
      <c r="N10" s="12">
        <f>10+155</f>
        <v>165</v>
      </c>
      <c r="O10" s="12">
        <f>15+250</f>
        <v>265</v>
      </c>
      <c r="P10" s="12">
        <f>15+207</f>
        <v>222</v>
      </c>
      <c r="Q10" s="12">
        <f>15+183</f>
        <v>198</v>
      </c>
      <c r="R10" s="12">
        <f>10+143</f>
        <v>153</v>
      </c>
      <c r="S10" s="12">
        <f>10+147</f>
        <v>157</v>
      </c>
      <c r="T10" s="13">
        <f>SUM(F10:S10)</f>
        <v>1472</v>
      </c>
      <c r="U10" s="13" t="s">
        <v>39</v>
      </c>
    </row>
    <row r="11" ht="39" customHeight="1" spans="20:21">
      <c r="T11" s="13">
        <f>SUM(T4:T9)</f>
        <v>8846</v>
      </c>
      <c r="U11" s="13"/>
    </row>
  </sheetData>
  <mergeCells count="5">
    <mergeCell ref="B2:B3"/>
    <mergeCell ref="C2:C3"/>
    <mergeCell ref="E2:E3"/>
    <mergeCell ref="T2:T3"/>
    <mergeCell ref="U2:U3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11"/>
  <sheetViews>
    <sheetView zoomScale="70" zoomScaleNormal="70" topLeftCell="A6" workbookViewId="0">
      <selection activeCell="S10" sqref="S10"/>
    </sheetView>
  </sheetViews>
  <sheetFormatPr defaultColWidth="9" defaultRowHeight="14"/>
  <cols>
    <col min="1" max="1" width="15" customWidth="1"/>
    <col min="2" max="2" width="18.6833333333333" customWidth="1"/>
    <col min="3" max="3" width="18.0916666666667" style="1" customWidth="1"/>
    <col min="4" max="4" width="8.83333333333333" style="1" customWidth="1"/>
    <col min="5" max="5" width="9.41666666666667" customWidth="1"/>
    <col min="15" max="15" width="14.3916666666667" customWidth="1"/>
  </cols>
  <sheetData>
    <row r="2" spans="3:13">
      <c r="C2" s="2"/>
      <c r="D2" s="2">
        <v>2.3</v>
      </c>
      <c r="E2" s="3">
        <v>50</v>
      </c>
      <c r="F2" s="3">
        <v>56</v>
      </c>
      <c r="G2" s="4">
        <v>62</v>
      </c>
      <c r="H2" s="3">
        <v>68</v>
      </c>
      <c r="I2" s="4">
        <v>74</v>
      </c>
      <c r="J2" s="3">
        <v>80</v>
      </c>
      <c r="K2" s="3">
        <v>86</v>
      </c>
      <c r="L2" s="3">
        <v>92</v>
      </c>
      <c r="M2" s="3">
        <v>98</v>
      </c>
    </row>
    <row r="3" ht="18.5" customHeight="1" spans="1:15">
      <c r="A3" s="5" t="s">
        <v>13</v>
      </c>
      <c r="B3" s="5" t="s">
        <v>14</v>
      </c>
      <c r="C3" s="6" t="s">
        <v>55</v>
      </c>
      <c r="D3" s="7" t="s">
        <v>56</v>
      </c>
      <c r="E3" s="7" t="s">
        <v>57</v>
      </c>
      <c r="F3" s="7" t="s">
        <v>58</v>
      </c>
      <c r="G3" s="47" t="s">
        <v>16</v>
      </c>
      <c r="H3" s="48" t="s">
        <v>17</v>
      </c>
      <c r="I3" s="49" t="s">
        <v>18</v>
      </c>
      <c r="J3" s="50" t="s">
        <v>19</v>
      </c>
      <c r="K3" s="50" t="s">
        <v>20</v>
      </c>
      <c r="L3" s="7" t="s">
        <v>21</v>
      </c>
      <c r="M3" s="48" t="s">
        <v>22</v>
      </c>
      <c r="N3" s="5" t="s">
        <v>30</v>
      </c>
      <c r="O3" s="14"/>
    </row>
    <row r="4" ht="18.5" customHeight="1" spans="1:15">
      <c r="A4" s="5"/>
      <c r="B4" s="5"/>
      <c r="C4" s="10"/>
      <c r="D4" s="7" t="s">
        <v>33</v>
      </c>
      <c r="E4" s="7" t="s">
        <v>33</v>
      </c>
      <c r="F4" s="7" t="s">
        <v>33</v>
      </c>
      <c r="G4" s="11" t="s">
        <v>33</v>
      </c>
      <c r="H4" s="7" t="s">
        <v>33</v>
      </c>
      <c r="I4" s="11" t="s">
        <v>33</v>
      </c>
      <c r="J4" s="7" t="s">
        <v>33</v>
      </c>
      <c r="K4" s="7" t="s">
        <v>33</v>
      </c>
      <c r="L4" s="7" t="s">
        <v>33</v>
      </c>
      <c r="M4" s="7" t="s">
        <v>34</v>
      </c>
      <c r="N4" s="5"/>
      <c r="O4" s="14"/>
    </row>
    <row r="5" ht="57.5" customHeight="1" spans="1:16">
      <c r="A5" s="12" t="s">
        <v>59</v>
      </c>
      <c r="B5" s="12" t="s">
        <v>60</v>
      </c>
      <c r="C5" s="13" t="s">
        <v>61</v>
      </c>
      <c r="D5" s="12"/>
      <c r="E5" s="12">
        <v>220</v>
      </c>
      <c r="F5" s="12">
        <v>284</v>
      </c>
      <c r="G5" s="12">
        <v>419</v>
      </c>
      <c r="H5" s="12">
        <v>464</v>
      </c>
      <c r="I5" s="12">
        <v>369</v>
      </c>
      <c r="J5" s="12">
        <v>325</v>
      </c>
      <c r="K5" s="12">
        <v>269</v>
      </c>
      <c r="L5" s="12">
        <v>61</v>
      </c>
      <c r="M5" s="12"/>
      <c r="N5" s="13">
        <f t="shared" ref="N5:N8" si="0">SUM(E5:M5)</f>
        <v>2411</v>
      </c>
      <c r="O5" s="15" t="s">
        <v>39</v>
      </c>
      <c r="P5" s="16">
        <v>2411</v>
      </c>
    </row>
    <row r="6" ht="57.5" customHeight="1" spans="1:16">
      <c r="A6" s="12" t="s">
        <v>62</v>
      </c>
      <c r="B6" s="12" t="s">
        <v>63</v>
      </c>
      <c r="C6" s="13" t="s">
        <v>61</v>
      </c>
      <c r="D6" s="12"/>
      <c r="E6" s="12">
        <v>220</v>
      </c>
      <c r="F6" s="12">
        <v>279</v>
      </c>
      <c r="G6" s="12">
        <v>406</v>
      </c>
      <c r="H6" s="12">
        <v>442</v>
      </c>
      <c r="I6" s="12">
        <v>352</v>
      </c>
      <c r="J6" s="12">
        <v>311</v>
      </c>
      <c r="K6" s="12">
        <v>257</v>
      </c>
      <c r="L6" s="12">
        <v>54</v>
      </c>
      <c r="M6" s="12"/>
      <c r="N6" s="13">
        <f t="shared" si="0"/>
        <v>2321</v>
      </c>
      <c r="O6" s="15" t="s">
        <v>39</v>
      </c>
      <c r="P6" s="17">
        <v>2321</v>
      </c>
    </row>
    <row r="7" ht="57.5" customHeight="1" spans="1:16">
      <c r="A7" s="12" t="s">
        <v>64</v>
      </c>
      <c r="B7" s="12" t="s">
        <v>65</v>
      </c>
      <c r="C7" s="13" t="s">
        <v>61</v>
      </c>
      <c r="D7" s="12"/>
      <c r="E7" s="12">
        <v>42</v>
      </c>
      <c r="F7" s="12">
        <v>114</v>
      </c>
      <c r="G7" s="12">
        <v>208</v>
      </c>
      <c r="H7" s="12">
        <v>258</v>
      </c>
      <c r="I7" s="12">
        <v>235</v>
      </c>
      <c r="J7" s="12">
        <v>219</v>
      </c>
      <c r="K7" s="12">
        <v>185</v>
      </c>
      <c r="L7" s="12">
        <v>51</v>
      </c>
      <c r="M7" s="12"/>
      <c r="N7" s="13">
        <f t="shared" si="0"/>
        <v>1312</v>
      </c>
      <c r="O7" s="15" t="s">
        <v>39</v>
      </c>
      <c r="P7" s="17">
        <v>1312</v>
      </c>
    </row>
    <row r="8" ht="57.5" customHeight="1" spans="1:16">
      <c r="A8" s="12" t="s">
        <v>66</v>
      </c>
      <c r="B8" s="12" t="s">
        <v>67</v>
      </c>
      <c r="C8" s="13" t="s">
        <v>61</v>
      </c>
      <c r="D8" s="12"/>
      <c r="E8" s="12">
        <v>96</v>
      </c>
      <c r="F8" s="12">
        <v>178</v>
      </c>
      <c r="G8" s="12">
        <v>323</v>
      </c>
      <c r="H8" s="12">
        <v>304</v>
      </c>
      <c r="I8" s="12">
        <v>204</v>
      </c>
      <c r="J8" s="12">
        <v>153</v>
      </c>
      <c r="K8" s="12">
        <v>21</v>
      </c>
      <c r="L8" s="12"/>
      <c r="M8" s="12"/>
      <c r="N8" s="13">
        <f t="shared" si="0"/>
        <v>1279</v>
      </c>
      <c r="O8" s="15" t="s">
        <v>39</v>
      </c>
      <c r="P8" s="17">
        <v>1279</v>
      </c>
    </row>
    <row r="9" ht="57.5" customHeight="1" spans="1:16">
      <c r="A9" s="12" t="s">
        <v>68</v>
      </c>
      <c r="B9" s="12" t="s">
        <v>69</v>
      </c>
      <c r="C9" s="13" t="s">
        <v>70</v>
      </c>
      <c r="D9" s="12"/>
      <c r="E9" s="12">
        <v>91</v>
      </c>
      <c r="F9" s="12">
        <v>247</v>
      </c>
      <c r="G9" s="12">
        <v>393</v>
      </c>
      <c r="H9" s="12">
        <v>355</v>
      </c>
      <c r="I9" s="12">
        <v>231</v>
      </c>
      <c r="J9" s="12">
        <v>145</v>
      </c>
      <c r="K9" s="12">
        <v>45</v>
      </c>
      <c r="L9" s="12"/>
      <c r="M9" s="12"/>
      <c r="N9" s="13">
        <f t="shared" ref="N9:N11" si="1">SUM(D9:M9)</f>
        <v>1507</v>
      </c>
      <c r="O9" s="15" t="s">
        <v>39</v>
      </c>
      <c r="P9" s="17">
        <v>1507</v>
      </c>
    </row>
    <row r="10" ht="57.5" customHeight="1" spans="1:16">
      <c r="A10" s="12" t="s">
        <v>71</v>
      </c>
      <c r="B10" s="12" t="s">
        <v>69</v>
      </c>
      <c r="C10" s="13"/>
      <c r="D10" s="12"/>
      <c r="E10" s="12">
        <v>89</v>
      </c>
      <c r="F10" s="12">
        <v>179</v>
      </c>
      <c r="G10" s="12">
        <v>313</v>
      </c>
      <c r="H10" s="12">
        <v>400</v>
      </c>
      <c r="I10" s="12">
        <v>337</v>
      </c>
      <c r="J10" s="12">
        <v>234</v>
      </c>
      <c r="K10" s="12">
        <v>174</v>
      </c>
      <c r="L10" s="12">
        <v>84</v>
      </c>
      <c r="M10" s="12">
        <v>49</v>
      </c>
      <c r="N10" s="13">
        <f t="shared" si="1"/>
        <v>1859</v>
      </c>
      <c r="O10" s="15" t="s">
        <v>49</v>
      </c>
      <c r="P10" s="17">
        <v>1859</v>
      </c>
    </row>
    <row r="11" ht="57.5" customHeight="1" spans="1:16">
      <c r="A11" s="12" t="s">
        <v>72</v>
      </c>
      <c r="B11" s="12" t="s">
        <v>73</v>
      </c>
      <c r="C11" s="13" t="s">
        <v>61</v>
      </c>
      <c r="D11" s="12"/>
      <c r="E11" s="12">
        <v>79</v>
      </c>
      <c r="F11" s="12">
        <v>96</v>
      </c>
      <c r="G11" s="12">
        <v>222</v>
      </c>
      <c r="H11" s="12">
        <v>272</v>
      </c>
      <c r="I11" s="12">
        <v>243</v>
      </c>
      <c r="J11" s="12">
        <v>178</v>
      </c>
      <c r="K11" s="12">
        <v>130</v>
      </c>
      <c r="L11" s="12">
        <v>66</v>
      </c>
      <c r="M11" s="12">
        <v>46</v>
      </c>
      <c r="N11" s="13">
        <f t="shared" si="1"/>
        <v>1332</v>
      </c>
      <c r="O11" s="15" t="s">
        <v>49</v>
      </c>
      <c r="P11" s="17">
        <v>1332</v>
      </c>
    </row>
  </sheetData>
  <mergeCells count="4">
    <mergeCell ref="A3:A4"/>
    <mergeCell ref="B3:B4"/>
    <mergeCell ref="C3:C4"/>
    <mergeCell ref="N3:N4"/>
  </mergeCells>
  <pageMargins left="0.708661417322835" right="0.708661417322835" top="0.748031496062992" bottom="0.748031496062992" header="0.31496062992126" footer="0.31496062992126"/>
  <pageSetup paperSize="9" scale="6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转印标</vt:lpstr>
      <vt:lpstr>made with love转印标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茗茗是茶</cp:lastModifiedBy>
  <dcterms:created xsi:type="dcterms:W3CDTF">2015-06-05T18:17:00Z</dcterms:created>
  <cp:lastPrinted>2022-05-04T06:44:00Z</cp:lastPrinted>
  <dcterms:modified xsi:type="dcterms:W3CDTF">2025-01-13T02:26:33Z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970A898273EA47B696E17EF07B34C637</vt:lpwstr>
  </property>
  <property fmtid="{D5CDD505-2E9C-101B-9397-08002B2CF9AE}" pid="3" name="KSOProductBuildVer">
    <vt:lpwstr>2052-12.1.0.19302</vt:lpwstr>
  </property>
</Properties>
</file>