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400"/>
  </bookViews>
  <sheets>
    <sheet name="Cost Sheet" sheetId="13" r:id="rId1"/>
    <sheet name="Sheet2" sheetId="9" state="hidden" r:id="rId2"/>
  </sheets>
  <definedNames>
    <definedName name="_.A2__1__0__484C4D4C4C4C484C4C4C4C4C4D4C4D484C4B4C4C4C484CBF4D4C4C484CA64F4C4C484C4C4C4C4C484C4C4C4C4C484C524C4C4C484C5F4C4C4C484C524C4C4C484C524C4C4C4C4C4D4C4C">#REF!</definedName>
    <definedName name="_.C1__1__0__0">#REF!</definedName>
    <definedName name="_.D1__1__0__0">#REF!</definedName>
    <definedName name="_.E1__1__0__22.2E5">#REF!</definedName>
    <definedName name="_.F1__1__0__14.2E2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01">#REF!</definedName>
    <definedName name="_.O1__1__0__.23.23.B1.A8.BC.DB.B5.A5.D6.F7.D0.C5.CF.A2.23.23QuotedNo.23.23.20.23.23.B1.A8.BC.DB.B5.A5.C9.CC.C6.B7.B1.ED.23.23GoodsEName.23.23">#REF!</definedName>
    <definedName name="_.P1__1__0__050">#REF!</definedName>
    <definedName name="___n_1__rt_ec__rv_1__cpl_1__fl_0__ne_0__pn_0__pa_0__c_0__np_0__nr_0__dr_0__re_0__cf_0__">#REF!</definedName>
    <definedName name="___n_21__rt_ec__rv_1__cpl_1__fl_0__ne_0__pn_0__pa_0__c_0__np_0__nr_0__dr_0__re_0__cf_0__">#REF!</definedName>
    <definedName name="___n_22__rt_ec__rd_.B1.A8.BC.DB.B5.A5.C9.CC.C6.B7.B1.ED.2E__cpl_1__fl_0__ne_0__pn_0__pa_0__c_0__np_0__nr_0__dr_0__re_0__cf_0__">#REF!</definedName>
    <definedName name="___n_23__rt_ec__rv_1__cpl_1__fl_0__ne_0__pn_0__pa_0__c_0__np_0__nr_0__dr_0__re_0__cf_0__">#REF!</definedName>
    <definedName name="_xlnm._FilterDatabase" localSheetId="0" hidden="1">'Cost Sheet'!$A$11:$S$15</definedName>
    <definedName name="ACCESSORIES">Sheet2!$B$2:$B$1048576</definedName>
    <definedName name="Bag">Sheet2!$C$17</definedName>
    <definedName name="Balaclava">Sheet2!$C$15</definedName>
    <definedName name="Beach_cover">Sheet2!$C$23</definedName>
    <definedName name="Beanie">Sheet2!$C$4</definedName>
    <definedName name="Bucket">Sheet2!$C$10</definedName>
    <definedName name="Cap">Sheet2!$C$8</definedName>
    <definedName name="Cape">Sheet2!$C$22</definedName>
    <definedName name="Cardigan">Sheet2!#REF!</definedName>
    <definedName name="COMM..5D.98.EC.04.27.15.20V9.7E.3F.F3W.BE.87R19C2__1__0__Add.3ANo.2E90.2CChuangtang.20Road.2CYiwu.20City.2CZhejiang.20Province.2CChina.20322007.01">#REF!</definedName>
    <definedName name="COMM..5D.98.EC.04.27.15.20V9.7E.3F.F3W.BE.87R20C2__1__0__Tel.3A.2B86.2D579.2D85033871.20.20Mob.3A.20.23.23.B2.D9.D7.F7.D4.B1.D0.C5.CF.A2.23.23Mobile.23.23.01">#REF!</definedName>
    <definedName name="COMM..5D.98.EC.04.27.15.20V9.7E.3F.F3W.BE.87R22C2__1__0__Whatsapp.3A.20.23.23.B2.D9.D7.F7.D4.B1.D0.C5.CF.A2.23.23Mobile.23.23.01">#REF!</definedName>
    <definedName name="COMM..5D.98.EC.04.27.15.20V9.7E.3F.F3W.BE.87R5C3__1__0__.23.23.BF.CD.BB.A7.D0.C5.CF.A2.B1.ED.23.23CustNo.23.23">#REF!</definedName>
    <definedName name="COMM..5D.98.EC.04.27.15.20V9.7E.3F.F3W.BE.87R9C11__1__0__.23.23.B1.A8.BC.DB.B5.A5.C9.CC.C6.B7.B1.ED.23.23PackageDesc.23.23">#REF!</definedName>
    <definedName name="COMM..5D.98.EC.04.27.15.20V9.7E.3F.F3W.BE.87R9C3__1__0__.23.23.B1.A8.BC.DB.B5.A5.C9.CC.C6.B7.B1.ED.23.23GoodsEName.23.23">#REF!</definedName>
    <definedName name="COMM..5D.98.EC.04.27.15.20V9.7E.3F.F3W.BE.87R9C5__1__0__.23.23.B1.A8.BC.DB.B5.A5.C9.CC.C6.B7.B1.ED.23.23CustGoodsCode.23.23">#REF!</definedName>
    <definedName name="COMM..5D.98.EC.04.27.15.20V9.7E.3F.F3W.BE.87R9C6__1__0__.23.23.B1.A8.BC.DB.B5.A5.C9.CC.C6.B7.B1.ED.23.23.C6.E4.CB.FC.2E.D3.A2.CE.C4.B2.C4.C1.CF.23.23">#REF!</definedName>
    <definedName name="COMM..5D.98.EC.04.27.15.20V9.7E.3F.F3W.BE.87R9C7__1__0__.23.23.B1.A8.BC.DB.B5.A5.C9.CC.C6.B7.B1.ED.23.23GoodsEDesc.23.23">#REF!</definedName>
    <definedName name="COMM..5D.98.EC.04.27.15.20V9.7E.3F.F3W.BE.87R9C8__1__0__.23.23.B1.A8.BC.DB.B5.A5.C9.CC.C6.B7.B1.ED.23.23.C6.E4.CB.FC.2E.D3.A2.CE.C4.B9.E6.B8.F1.23.23">#REF!</definedName>
    <definedName name="COMM..5D.98.EC.04.27.15.20V9.7E.9E5.F3W.BE.87R10C9__1__0__.23.23.B1.A8.BC.DB.B5.A5.C9.CC.C6.B7.B1.ED.23.23GoodsNum.23.23.01">#REF!</definedName>
    <definedName name="COMM..5D.98.EC.04.27.15.20V9.7E.9E5.F3W.BE.87R11C7__1__0__.23.23.B1.A8.BC.DB.B5.A5.D6.F7.D0.C5.CF.A2.23.23PriceTermID.23.23.20Price.28.23.23.B1.A8.BC.DB.B5.A5.D6.F7.D0.C5.CF.A2.23.23MoneyKindID.23.23.29.01">#REF!</definedName>
    <definedName name="COMM..5D.98.EC.04.27.15.20V9.7E.9E5.F3W.BE.87R12C4__1__0__.23.23.B1.A8.BC.DB.B5.A5.C9.CC.C6.B7.B1.ED.23.23GoodsCode.23.23">#REF!</definedName>
    <definedName name="COMM..5D.98.EC.04.27.15.20V9.7E.9E5.F3W.BE.87R12C7__1__0__.23.23.B1.A8.BC.DB.B5.A5.C9.CC.C6.B7.B1.ED.23.23FCQuotePrice.23.23.01">#REF!</definedName>
    <definedName name="COMM..5D.98.EC.04.27.15.20V9.7E.9E5.F3W.BE.87R14C2__1__0__.20.283.29.20Delivery.20term.20and.20Port.3A.20.23.23.B1.A8.BC.DB.B5.A5.D6.F7.D0.C5.CF.A2.23.23PriceTermID.23.23.01">#REF!</definedName>
    <definedName name="COMM..5D.98.EC.04.27.15.20V9.7E.9E5.F3W.BE.87R15C2__1__2__.20.282.29.20.23.23.B1.A8.BC.DB.B5.A5.D6.F7.D0.C5.CF.A2.23.23MoneyKindID.23.23.20and.20RMB.20exchange.20rate.3A.20.23.23.B1.A8.BC.DB.B5.A5.D6.F7.D0.C5.CF.A">#REF!</definedName>
    <definedName name="COMM..5D.98.EC.04.27.15.20V9.7E.9E5.F3W.BE.87R15C2__1__2__.20.284.29.20Port.20of.20Loading.3A.20.23.23.B1.A8.BC.DB.B5.A5.D6.F7.D0.C5.CF.A2.23.23StartPlace.23.23.20.3B.20Port.20of.20Destination.3A.20.23.23.B1.A8.BC">#REF!</definedName>
    <definedName name="COMM..5D.98.EC.04.27.15.20V9.7E.9E5.F3W.BE.87R15C2__2__0__.DB.B5.A5.D6.F7.D0.C5.CF.A2.23.23EndPlace.23.23.20.2E.01">#REF!</definedName>
    <definedName name="COMM..5D.98.EC.04.27.15.20V9.7E.9E5.F3W.BE.87R15C2__2__0__2.23.23ExchangeRate.23.23.01">#REF!</definedName>
    <definedName name="COMM..5D.98.EC.04.27.15.20V9.7E.9E5.F3W.BE.87R17C2__1__0__.20.284.29.20Payment.20Term.3A.20.23.23.B1.A8.BC.DB.B5.A5.D6.F7.D0.C5.CF.A2.23.23PayMode.23.23.01">#REF!</definedName>
    <definedName name="COMM..5D.98.EC.04.27.15.20V9.7E.9E5.F3W.BE.87R20C2__2__0__4.B1.D0.C5.CF.A2.23.23Mobile.23.23.01">#REF!</definedName>
    <definedName name="COMM..5D.98.EC.04.27.15.20V9.7E.9E5.F3W.BE.87R24C2__1__0__Email.3A.20.23.23.B2.D9.D7.F7.D4.B1.D0.C5.CF.A2.23.23EmailAddr.23.23.01">#REF!</definedName>
    <definedName name="COMM..5D.98.EC.04.27.15.20V9.7E.9E5.F3W.BE.87R6C11__1__0__.23.23.B1.A8.BC.DB.B5.A5.D6.F7.D0.C5.CF.A2.23.23Linker.23.23.01">#REF!</definedName>
    <definedName name="COMM..5D.98.EC.04.27.15.20V9.7E.9E5.F3W.BE.87R6C7__1__0__.23.23.BF.CD.BB.A7.D0.C5.CF.A2.B1.ED.23.23Shortname.23.23.01">#REF!</definedName>
    <definedName name="COMM..5D.98.EC.04.27.15.20V9.7E.9E5.F3W.BE.87R7C11__1__0__.23.23.B1.A8.BC.DB.B5.A5.D6.F7.D0.C5.CF.A2.23.23ValidPeriod.23.23.01">#REF!</definedName>
    <definedName name="COMM..5D.98.EC.04.27.15.20V9.7E.9E5.F3W.BE.87R7C7__1__0__.23.23.B1.A8.BC.DB.B5.A5.D6.F7.D0.C5.CF.A2.23.23QuotedDate.23.23.01">#REF!</definedName>
    <definedName name="COMM..5D.98.EC.04.27.15.20V9.7E.9E5.F3W.BE.87R7C9__1__0__Validity.20Period.3A.01">#REF!</definedName>
    <definedName name="COMM..5D.98.EC.04.27.15.20V9.7E.9E5.F3W.BE.87R9C13__1__0__Order.20Qty.20.28.23.23.B5.A5.CE.BB.23.23PName.23.23.29.01">#REF!</definedName>
    <definedName name="COMM..5D.98.EC.04.27.15.20V9.7E.9E5.F3W.BE.87R9C3__1__0__.23.23.B1.A8.BC.DB.B5.A5.D6.F7.D0.C5.CF.A2.23.23QuotedNo.23.23.01">#REF!</definedName>
    <definedName name="Earmuffs">Sheet2!$C$16</definedName>
    <definedName name="Fedora">Sheet2!$C$9</definedName>
    <definedName name="FORM_.5D.98.EC.04.27.15.20V9.7E.3F.F3W.BE.87R8C10__1__0__0.010000000CTimes.20New.20Roman.02.030.2E525.04.051000.06a.7C">#REF!</definedName>
    <definedName name="GARMENTS">Sheet2!$D$2:$D$12</definedName>
    <definedName name="Gloves">Sheet2!$C$12</definedName>
    <definedName name="GUID.2B8809CFE1BB4BD083ECCDDF48DE80D3__1__0__.23.23.B2.FA.C6.B7.BF.E2.B2.FA.C6.B7.CD.BC.C6.AC.23.23.CD.BC.C6.AC.23.23JPEG.23.2301F4020128.23.23">"a1"</definedName>
    <definedName name="GUID.2F0FDD9D1B304098844E54F44D9E81A1_.23.23.B1.A8.BC.DB.B2.FA.C6.B7.CD.BC.C6.AC.C1.D0.B1.ED.23.23.D6.F7.CD.BC.23.23JPEG.23.230064000001">"A1"</definedName>
    <definedName name="GUID.AD0606BBE5EB404B8FB7B15A6D5A60EF_.23.23.B2.FA.C6.B7.BF.E2.B2.FA.C6.B7.CD.BC.C6.AC.23.23.CD.BC.C6.AC.23.23JPEG.23.230064000001">"A1"</definedName>
    <definedName name="GUID.B7EE484190144F79AA28D1C0CE58199B_.23.23.B1.A8.BC.DB.B2.FA.C6.B7.CD.BC.C6.AC.C1.D0.B1.ED.23.23.D6.F7.CD.BC.23.23JPEG.23.23012C0200A8">"A1"</definedName>
    <definedName name="GUID.C333784BF5A1468F80E99B61E4AD0733_.23.23.B2.FA.C6.B7.C4.AC.C8.CF.CD.BC.C6.AC.23.23.CD.BC.C6.AC.23.23JPEG.23.23012C0200A8">"A1"</definedName>
    <definedName name="Hat">Sheet2!$C$7</definedName>
    <definedName name="Headband">Sheet2!$C$11</definedName>
    <definedName name="Mittens">Sheet2!$C$13</definedName>
    <definedName name="Neck_Warmer">Sheet2!$C$18</definedName>
    <definedName name="other">Sheet2!$C$25</definedName>
    <definedName name="PAJAR">#REF!</definedName>
    <definedName name="Scarf">Sheet2!$C$14</definedName>
    <definedName name="Set">Sheet2!$C$24</definedName>
    <definedName name="Shawl">Sheet2!$C$21</definedName>
    <definedName name="Slippers">Sheet2!$C$20</definedName>
    <definedName name="SOCKS">Sheet2!$C$2:$C$1048576</definedName>
    <definedName name="Toque">Sheet2!$C$2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Nancy Ou Yang</author>
  </authors>
  <commentList>
    <comment ref="J3" authorId="0">
      <text>
        <r>
          <rPr>
            <sz val="20"/>
            <rFont val="Tahoma"/>
            <charset val="134"/>
          </rPr>
          <t>SS: SpringSummer
FW: Fall Winter
4S: All Season</t>
        </r>
      </text>
    </comment>
    <comment ref="BQ11" authorId="0">
      <text>
        <r>
          <rPr>
            <b/>
            <sz val="9"/>
            <rFont val="Tahoma"/>
            <charset val="134"/>
          </rPr>
          <t>Nancy Ou Yang:</t>
        </r>
        <r>
          <rPr>
            <sz val="9"/>
            <rFont val="Tahoma"/>
            <charset val="134"/>
          </rPr>
          <t xml:space="preserve">
RRP: Recommended Retail Price</t>
        </r>
      </text>
    </comment>
  </commentList>
</comments>
</file>

<file path=xl/sharedStrings.xml><?xml version="1.0" encoding="utf-8"?>
<sst xmlns="http://schemas.openxmlformats.org/spreadsheetml/2006/main" count="240" uniqueCount="165">
  <si>
    <t>24V15</t>
  </si>
  <si>
    <t xml:space="preserve">Date: </t>
  </si>
  <si>
    <t>Program Name:</t>
  </si>
  <si>
    <t>Division</t>
  </si>
  <si>
    <t>Season</t>
  </si>
  <si>
    <t>FTY</t>
  </si>
  <si>
    <t>CUSTOMER</t>
  </si>
  <si>
    <t>FILE NAME</t>
  </si>
  <si>
    <t>SECRET PKG</t>
  </si>
  <si>
    <t>ACCESSORIES</t>
  </si>
  <si>
    <t>FW</t>
  </si>
  <si>
    <t>RECALL</t>
  </si>
  <si>
    <t>CONTAINER COST:</t>
  </si>
  <si>
    <t xml:space="preserve">MARKET: </t>
  </si>
  <si>
    <t>CANADA</t>
  </si>
  <si>
    <t>EXCHANGE:</t>
  </si>
  <si>
    <t>RETAILER TERMS(%)</t>
  </si>
  <si>
    <t>%</t>
  </si>
  <si>
    <t>LICENSE FEE(%)</t>
  </si>
  <si>
    <t>NO</t>
  </si>
  <si>
    <t>Customer</t>
  </si>
  <si>
    <t>Program</t>
  </si>
  <si>
    <t>Date</t>
  </si>
  <si>
    <t>ART</t>
  </si>
  <si>
    <t>REF SAMPLE PHOTO</t>
  </si>
  <si>
    <t>STYLE #</t>
  </si>
  <si>
    <t>REF. FOR COSTING</t>
  </si>
  <si>
    <t>PRODUCT TYPE</t>
  </si>
  <si>
    <t>DESC.</t>
  </si>
  <si>
    <t>CONTENT</t>
  </si>
  <si>
    <t>GENDER</t>
  </si>
  <si>
    <t>SIZE</t>
  </si>
  <si>
    <t>WEIGHT(g)</t>
  </si>
  <si>
    <t>QUALITY NOTES</t>
  </si>
  <si>
    <t>PACKAGING BRAND</t>
  </si>
  <si>
    <t>PACKAGING COMPONENTS</t>
  </si>
  <si>
    <t>MAKER</t>
  </si>
  <si>
    <t>MOQ</t>
  </si>
  <si>
    <t>FOB</t>
  </si>
  <si>
    <t>BY DZ/UNIT</t>
  </si>
  <si>
    <t>COST  COMMENTS</t>
  </si>
  <si>
    <t>PACK/CARTON</t>
  </si>
  <si>
    <t>CTN DIMS(CM)</t>
  </si>
  <si>
    <t xml:space="preserve">DUTY </t>
  </si>
  <si>
    <t>FOB-UNIT</t>
  </si>
  <si>
    <t>Unit/Pack</t>
  </si>
  <si>
    <t>PACKAGING &amp; PDQ</t>
  </si>
  <si>
    <t>1ST COST / PACK</t>
  </si>
  <si>
    <t>CBM</t>
  </si>
  <si>
    <t>CTNS/CNTR</t>
  </si>
  <si>
    <t>FREIGHT</t>
  </si>
  <si>
    <t xml:space="preserve">DUTY RATE
</t>
  </si>
  <si>
    <t>LDP</t>
  </si>
  <si>
    <t xml:space="preserve">RETAILER TERMS </t>
  </si>
  <si>
    <t>LICENSE FEE</t>
  </si>
  <si>
    <t>SELLING PRICE</t>
  </si>
  <si>
    <t>G-PFT</t>
  </si>
  <si>
    <t>CUSTOMER RETAIL</t>
  </si>
  <si>
    <t>CUSTOMER G-Pft</t>
  </si>
  <si>
    <t xml:space="preserve">SRP </t>
  </si>
  <si>
    <t>Recommended G-Pft</t>
  </si>
  <si>
    <t>USD</t>
  </si>
  <si>
    <t>L</t>
  </si>
  <si>
    <t>W</t>
  </si>
  <si>
    <t>H</t>
  </si>
  <si>
    <t>(CAN)</t>
  </si>
  <si>
    <t>(USA)</t>
  </si>
  <si>
    <t>BY PACK</t>
  </si>
  <si>
    <t>salesman</t>
  </si>
  <si>
    <t>40HC-58CBM</t>
  </si>
  <si>
    <t>USD/PACK</t>
  </si>
  <si>
    <t>( After Deduction)</t>
  </si>
  <si>
    <t>Column1</t>
  </si>
  <si>
    <t>Column2</t>
  </si>
  <si>
    <t>Column62</t>
  </si>
  <si>
    <t>Column4</t>
  </si>
  <si>
    <t>DUTY(CAN)</t>
  </si>
  <si>
    <t>DUTY(USA)</t>
  </si>
  <si>
    <t>MOQ7</t>
  </si>
  <si>
    <t>FOB
USD</t>
  </si>
  <si>
    <t>BY DZ/UNIT8</t>
  </si>
  <si>
    <t>COST  COMMENTS9</t>
  </si>
  <si>
    <t>Column10</t>
  </si>
  <si>
    <t>PACK/CARTON11</t>
  </si>
  <si>
    <t>L12</t>
  </si>
  <si>
    <t>W13</t>
  </si>
  <si>
    <t>H14</t>
  </si>
  <si>
    <t>Column15</t>
  </si>
  <si>
    <t>DUTY RATE</t>
  </si>
  <si>
    <t>DUTY</t>
  </si>
  <si>
    <t>RETAILER TERMS</t>
  </si>
  <si>
    <t>Net Selling Price</t>
  </si>
  <si>
    <t xml:space="preserve"> G-PFT</t>
  </si>
  <si>
    <t>Column18</t>
  </si>
  <si>
    <t>C.Retail</t>
  </si>
  <si>
    <t>C. G-Pft</t>
  </si>
  <si>
    <t>RRP</t>
  </si>
  <si>
    <t>C. R.G-Pft</t>
  </si>
  <si>
    <t>Dz</t>
  </si>
  <si>
    <t>abc</t>
  </si>
  <si>
    <t>ABC</t>
  </si>
  <si>
    <t>SECRET-1 HOOK</t>
  </si>
  <si>
    <t>WHITE J HOOK</t>
  </si>
  <si>
    <t>3.5*5.5CM</t>
  </si>
  <si>
    <t xml:space="preserve">SAME AS LAST YEAR </t>
  </si>
  <si>
    <t>UNIT</t>
  </si>
  <si>
    <t>SECRET-1  HANGTAG</t>
  </si>
  <si>
    <t>WHITE SECRET HANGTAG</t>
  </si>
  <si>
    <t>5*7.5CM</t>
  </si>
  <si>
    <t>WHITE CARDPAPER</t>
  </si>
  <si>
    <r>
      <rPr>
        <sz val="20"/>
        <color theme="1"/>
        <rFont val="Aptos"/>
        <charset val="134"/>
      </rPr>
      <t>SECRET</t>
    </r>
    <r>
      <rPr>
        <sz val="20"/>
        <color theme="1"/>
        <rFont val="宋体"/>
        <charset val="134"/>
      </rPr>
      <t>改</t>
    </r>
    <r>
      <rPr>
        <sz val="20"/>
        <color theme="1"/>
        <rFont val="Aptos"/>
        <charset val="134"/>
      </rPr>
      <t>-2</t>
    </r>
  </si>
  <si>
    <t>SCARF HANGER</t>
  </si>
  <si>
    <t>revised</t>
  </si>
  <si>
    <t xml:space="preserve">SAME THICKNESS AND QUALITY AS HOOK , WHITE HANGER </t>
  </si>
  <si>
    <t>]</t>
  </si>
  <si>
    <t>SECRET-4   MAGNETIC</t>
  </si>
  <si>
    <t>MAGENETIC FIIP FEATURE</t>
  </si>
  <si>
    <t>5.61*2.8588</t>
  </si>
  <si>
    <t>SECRET-5</t>
  </si>
  <si>
    <t>REVERSIBILITY FLIP FEATURE</t>
  </si>
  <si>
    <t>ID</t>
  </si>
  <si>
    <t>SOCKS</t>
  </si>
  <si>
    <t>GARMENTS</t>
  </si>
  <si>
    <t>Bag</t>
  </si>
  <si>
    <t xml:space="preserve">Brush </t>
  </si>
  <si>
    <t>Heated apparel</t>
  </si>
  <si>
    <t>Men</t>
  </si>
  <si>
    <t>Balaclava</t>
  </si>
  <si>
    <t>Chenille</t>
  </si>
  <si>
    <t>Sleep wear</t>
  </si>
  <si>
    <t>Women</t>
  </si>
  <si>
    <t>Beach cover</t>
  </si>
  <si>
    <t>Compression</t>
  </si>
  <si>
    <t>Underwear</t>
  </si>
  <si>
    <t>KIDS</t>
  </si>
  <si>
    <t>Beanie</t>
  </si>
  <si>
    <t>Cozy</t>
  </si>
  <si>
    <t>Work wear</t>
  </si>
  <si>
    <t>Kids-Boys</t>
  </si>
  <si>
    <t>Bucket hat</t>
  </si>
  <si>
    <t>Fashion</t>
  </si>
  <si>
    <t>Kids-Girls</t>
  </si>
  <si>
    <t>Cap</t>
  </si>
  <si>
    <t xml:space="preserve">Nylon </t>
  </si>
  <si>
    <t>Unisex</t>
  </si>
  <si>
    <t>Cape/Shawl</t>
  </si>
  <si>
    <t>Sherpa</t>
  </si>
  <si>
    <t>Cardigan</t>
  </si>
  <si>
    <t>Sports</t>
  </si>
  <si>
    <t>Earmuffs</t>
  </si>
  <si>
    <t>Thermal</t>
  </si>
  <si>
    <t>Fedora</t>
  </si>
  <si>
    <t>Tights</t>
  </si>
  <si>
    <t>Gloves</t>
  </si>
  <si>
    <t>Wool/Acrylic</t>
  </si>
  <si>
    <t>Hat</t>
  </si>
  <si>
    <t>Headband</t>
  </si>
  <si>
    <t>Mittens</t>
  </si>
  <si>
    <t>Neck Warmer</t>
  </si>
  <si>
    <t>Scarf</t>
  </si>
  <si>
    <t>Set</t>
  </si>
  <si>
    <t>Slippers</t>
  </si>
  <si>
    <t>Straw hat</t>
  </si>
  <si>
    <t>Toque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</si>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</sst>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$&quot;#,##0.00"/>
    <numFmt numFmtId="178" formatCode="[$-F800]dddd\,\ mmmm\ dd\,\ yyyy"/>
    <numFmt numFmtId="179" formatCode="d\-mmm\-yyyy"/>
    <numFmt numFmtId="180" formatCode="_(* #,##0_);_(* \(#,##0\);_(* &quot;-&quot;??_);_(@_)"/>
    <numFmt numFmtId="181" formatCode="_(* #,##0_);_(* \(#,##0\);_(* &quot;-&quot;_);_(@_)"/>
    <numFmt numFmtId="182" formatCode="_(* #,##0.0000_);_(* \(#,##0.0000\);_(* &quot;-&quot;??_);_(@_)"/>
    <numFmt numFmtId="183" formatCode="0.0%"/>
  </numFmts>
  <fonts count="44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20"/>
      <color indexed="8"/>
      <name val="Calibri"/>
      <charset val="134"/>
    </font>
    <font>
      <b/>
      <sz val="20"/>
      <color indexed="8"/>
      <name val="Calibri"/>
      <charset val="134"/>
    </font>
    <font>
      <sz val="16"/>
      <color theme="1"/>
      <name val="Aptos"/>
      <charset val="134"/>
    </font>
    <font>
      <b/>
      <sz val="16"/>
      <color theme="1"/>
      <name val="Aptos"/>
      <charset val="134"/>
    </font>
    <font>
      <b/>
      <sz val="16"/>
      <color theme="0"/>
      <name val="Aptos"/>
      <charset val="134"/>
    </font>
    <font>
      <b/>
      <sz val="16"/>
      <color rgb="FFFF0000"/>
      <name val="Aptos"/>
      <charset val="134"/>
    </font>
    <font>
      <sz val="20"/>
      <color theme="1"/>
      <name val="Aptos"/>
      <charset val="134"/>
    </font>
    <font>
      <sz val="20"/>
      <name val="Aptos"/>
      <charset val="134"/>
    </font>
    <font>
      <b/>
      <sz val="20"/>
      <color theme="1"/>
      <name val="Aptos"/>
      <charset val="134"/>
    </font>
    <font>
      <b/>
      <sz val="28"/>
      <color theme="4" tint="-0.499984740745262"/>
      <name val="Aptos"/>
      <charset val="134"/>
    </font>
    <font>
      <b/>
      <sz val="16"/>
      <name val="Aptos"/>
      <charset val="134"/>
    </font>
    <font>
      <b/>
      <sz val="16"/>
      <color theme="9" tint="-0.249977111117893"/>
      <name val="Aptos"/>
      <charset val="134"/>
    </font>
    <font>
      <b/>
      <sz val="20"/>
      <name val="Aptos"/>
      <charset val="134"/>
    </font>
    <font>
      <sz val="36"/>
      <color theme="1"/>
      <name val="Aptos"/>
      <charset val="134"/>
    </font>
    <font>
      <b/>
      <sz val="16"/>
      <color theme="4" tint="-0.499984740745262"/>
      <name val="Aptos"/>
      <charset val="134"/>
    </font>
    <font>
      <sz val="22"/>
      <color theme="1"/>
      <name val="Aptos"/>
      <charset val="134"/>
    </font>
    <font>
      <b/>
      <sz val="22"/>
      <color theme="3"/>
      <name val="Aptos"/>
      <charset val="134"/>
    </font>
    <font>
      <b/>
      <sz val="22"/>
      <color theme="9" tint="-0.249977111117893"/>
      <name val="Apto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20"/>
      <color theme="1"/>
      <name val="宋体"/>
      <charset val="134"/>
    </font>
    <font>
      <sz val="20"/>
      <name val="Tahoma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1" tint="0.349986266670736"/>
      </left>
      <right style="hair">
        <color theme="1" tint="0.349986266670736"/>
      </right>
      <top style="thin">
        <color theme="1" tint="0.349986266670736"/>
      </top>
      <bottom style="hair">
        <color theme="1" tint="0.349986266670736"/>
      </bottom>
      <diagonal/>
    </border>
    <border>
      <left style="hair">
        <color theme="1" tint="0.349986266670736"/>
      </left>
      <right style="hair">
        <color theme="1" tint="0.349986266670736"/>
      </right>
      <top style="thin">
        <color theme="1" tint="0.349986266670736"/>
      </top>
      <bottom style="hair">
        <color theme="1" tint="0.349986266670736"/>
      </bottom>
      <diagonal/>
    </border>
    <border>
      <left style="thin">
        <color theme="1" tint="0.349986266670736"/>
      </left>
      <right style="hair">
        <color theme="1" tint="0.349986266670736"/>
      </right>
      <top style="hair">
        <color theme="1" tint="0.349986266670736"/>
      </top>
      <bottom style="hair">
        <color theme="1" tint="0.349986266670736"/>
      </bottom>
      <diagonal/>
    </border>
    <border>
      <left style="hair">
        <color theme="1" tint="0.349986266670736"/>
      </left>
      <right style="hair">
        <color theme="1" tint="0.349986266670736"/>
      </right>
      <top style="hair">
        <color theme="1" tint="0.349986266670736"/>
      </top>
      <bottom style="hair">
        <color theme="1" tint="0.349986266670736"/>
      </bottom>
      <diagonal/>
    </border>
    <border>
      <left style="thin">
        <color theme="1" tint="0.349986266670736"/>
      </left>
      <right style="hair">
        <color theme="1" tint="0.349986266670736"/>
      </right>
      <top/>
      <bottom/>
      <diagonal/>
    </border>
    <border>
      <left/>
      <right style="hair">
        <color theme="1" tint="0.349986266670736"/>
      </right>
      <top/>
      <bottom/>
      <diagonal/>
    </border>
    <border>
      <left style="hair">
        <color theme="1" tint="0.349986266670736"/>
      </left>
      <right style="hair">
        <color theme="1" tint="0.349986266670736"/>
      </right>
      <top/>
      <bottom/>
      <diagonal/>
    </border>
    <border>
      <left style="thin">
        <color theme="1" tint="0.349986266670736"/>
      </left>
      <right style="hair">
        <color theme="1" tint="0.349986266670736"/>
      </right>
      <top/>
      <bottom style="hair">
        <color theme="1" tint="0.349986266670736"/>
      </bottom>
      <diagonal/>
    </border>
    <border>
      <left/>
      <right style="hair">
        <color theme="1" tint="0.349986266670736"/>
      </right>
      <top/>
      <bottom style="hair">
        <color theme="1" tint="0.349986266670736"/>
      </bottom>
      <diagonal/>
    </border>
    <border>
      <left style="hair">
        <color theme="1" tint="0.349986266670736"/>
      </left>
      <right style="hair">
        <color theme="1" tint="0.349986266670736"/>
      </right>
      <top/>
      <bottom style="hair">
        <color theme="1" tint="0.349986266670736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theme="1" tint="0.349986266670736"/>
      </left>
      <right style="thin">
        <color theme="1" tint="0.349986266670736"/>
      </right>
      <top style="thin">
        <color theme="1" tint="0.349986266670736"/>
      </top>
      <bottom style="hair">
        <color theme="1" tint="0.349986266670736"/>
      </bottom>
      <diagonal/>
    </border>
    <border>
      <left style="hair">
        <color theme="1" tint="0.349986266670736"/>
      </left>
      <right style="thin">
        <color theme="1" tint="0.349986266670736"/>
      </right>
      <top style="hair">
        <color theme="1" tint="0.349986266670736"/>
      </top>
      <bottom style="hair">
        <color theme="1" tint="0.349986266670736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349986266670736"/>
      </left>
      <right style="thin">
        <color theme="1" tint="0.349986266670736"/>
      </right>
      <top/>
      <bottom/>
      <diagonal/>
    </border>
    <border>
      <left style="hair">
        <color theme="1" tint="0.349986266670736"/>
      </left>
      <right style="thin">
        <color theme="1" tint="0.349986266670736"/>
      </right>
      <top/>
      <bottom style="hair">
        <color theme="1" tint="0.349986266670736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4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2" borderId="49" applyNumberFormat="0" applyAlignment="0" applyProtection="0">
      <alignment vertical="center"/>
    </xf>
    <xf numFmtId="0" fontId="29" fillId="13" borderId="50" applyNumberFormat="0" applyAlignment="0" applyProtection="0">
      <alignment vertical="center"/>
    </xf>
    <xf numFmtId="0" fontId="30" fillId="13" borderId="49" applyNumberFormat="0" applyAlignment="0" applyProtection="0">
      <alignment vertical="center"/>
    </xf>
    <xf numFmtId="0" fontId="31" fillId="14" borderId="51" applyNumberFormat="0" applyAlignment="0" applyProtection="0">
      <alignment vertical="center"/>
    </xf>
    <xf numFmtId="0" fontId="32" fillId="0" borderId="52" applyNumberFormat="0" applyFill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197">
    <xf numFmtId="0" fontId="0" fillId="0" borderId="0" xfId="0"/>
    <xf numFmtId="0" fontId="1" fillId="0" borderId="0" xfId="0" applyFont="1"/>
    <xf numFmtId="0" fontId="2" fillId="2" borderId="1" xfId="49" applyFont="1" applyFill="1" applyBorder="1" applyAlignment="1">
      <alignment horizontal="center"/>
    </xf>
    <xf numFmtId="0" fontId="2" fillId="0" borderId="2" xfId="49" applyFont="1" applyBorder="1" applyAlignment="1">
      <alignment horizontal="right" wrapText="1"/>
    </xf>
    <xf numFmtId="0" fontId="3" fillId="0" borderId="2" xfId="49" applyFont="1" applyBorder="1" applyAlignment="1">
      <alignment wrapText="1"/>
    </xf>
    <xf numFmtId="0" fontId="3" fillId="0" borderId="3" xfId="49" applyFont="1" applyBorder="1" applyAlignment="1">
      <alignment wrapText="1"/>
    </xf>
    <xf numFmtId="0" fontId="3" fillId="0" borderId="3" xfId="49" applyFont="1" applyBorder="1"/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0" applyNumberFormat="1" applyFont="1" applyProtection="1">
      <protection hidden="1"/>
    </xf>
    <xf numFmtId="177" fontId="4" fillId="0" borderId="0" xfId="0" applyNumberFormat="1" applyFont="1" applyAlignment="1" applyProtection="1">
      <alignment horizontal="center"/>
      <protection hidden="1"/>
    </xf>
    <xf numFmtId="177" fontId="4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178" fontId="5" fillId="0" borderId="6" xfId="0" applyNumberFormat="1" applyFont="1" applyBorder="1" applyAlignment="1" applyProtection="1">
      <alignment horizontal="center" vertical="center"/>
      <protection locked="0"/>
    </xf>
    <xf numFmtId="179" fontId="5" fillId="0" borderId="7" xfId="0" applyNumberFormat="1" applyFont="1" applyBorder="1" applyAlignment="1" applyProtection="1">
      <alignment horizontal="center" vertical="center"/>
      <protection locked="0"/>
    </xf>
    <xf numFmtId="15" fontId="4" fillId="0" borderId="0" xfId="0" applyNumberFormat="1" applyFont="1" applyAlignment="1" applyProtection="1">
      <alignment horizontal="left"/>
      <protection hidden="1"/>
    </xf>
    <xf numFmtId="15" fontId="5" fillId="4" borderId="8" xfId="0" applyNumberFormat="1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15" fontId="5" fillId="4" borderId="10" xfId="0" applyNumberFormat="1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1" fontId="4" fillId="3" borderId="11" xfId="1" applyNumberFormat="1" applyFont="1" applyFill="1" applyBorder="1" applyAlignment="1" applyProtection="1">
      <alignment horizontal="center" vertical="center"/>
      <protection hidden="1"/>
    </xf>
    <xf numFmtId="15" fontId="4" fillId="0" borderId="0" xfId="0" applyNumberFormat="1" applyFont="1" applyAlignment="1" applyProtection="1">
      <alignment horizontal="left" vertical="center"/>
      <protection hidden="1"/>
    </xf>
    <xf numFmtId="0" fontId="5" fillId="4" borderId="12" xfId="0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6" fillId="4" borderId="16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176" fontId="8" fillId="4" borderId="20" xfId="0" applyNumberFormat="1" applyFont="1" applyFill="1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left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4" borderId="22" xfId="0" applyFont="1" applyFill="1" applyBorder="1" applyAlignment="1" applyProtection="1">
      <alignment horizontal="center" vertical="center"/>
      <protection hidden="1"/>
    </xf>
    <xf numFmtId="0" fontId="5" fillId="4" borderId="23" xfId="0" applyFont="1" applyFill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179" fontId="5" fillId="0" borderId="25" xfId="0" applyNumberFormat="1" applyFont="1" applyBorder="1" applyAlignment="1" applyProtection="1">
      <alignment horizontal="center" vertical="center"/>
      <protection locked="0"/>
    </xf>
    <xf numFmtId="179" fontId="5" fillId="0" borderId="26" xfId="0" applyNumberFormat="1" applyFont="1" applyBorder="1" applyAlignment="1" applyProtection="1">
      <alignment horizontal="center" vertical="center"/>
      <protection hidden="1"/>
    </xf>
    <xf numFmtId="179" fontId="7" fillId="0" borderId="27" xfId="0" applyNumberFormat="1" applyFont="1" applyBorder="1" applyAlignment="1" applyProtection="1">
      <alignment horizontal="left" vertical="center"/>
      <protection hidden="1"/>
    </xf>
    <xf numFmtId="0" fontId="4" fillId="5" borderId="0" xfId="0" applyFont="1" applyFill="1" applyAlignment="1" applyProtection="1">
      <alignment horizontal="left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1" fillId="0" borderId="21" xfId="0" applyFont="1" applyBorder="1" applyAlignment="1" applyProtection="1">
      <alignment horizontal="left" vertical="center" wrapText="1"/>
      <protection hidden="1"/>
    </xf>
    <xf numFmtId="0" fontId="8" fillId="0" borderId="21" xfId="0" applyFont="1" applyBorder="1" applyAlignment="1" applyProtection="1">
      <alignment horizontal="left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49" fontId="8" fillId="0" borderId="21" xfId="0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177" fontId="4" fillId="0" borderId="0" xfId="0" applyNumberFormat="1" applyFont="1" applyAlignment="1" applyProtection="1">
      <alignment horizontal="center" vertical="center" wrapText="1"/>
      <protection hidden="1"/>
    </xf>
    <xf numFmtId="0" fontId="7" fillId="0" borderId="28" xfId="0" applyFont="1" applyBorder="1" applyAlignment="1" applyProtection="1">
      <alignment vertical="center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29" xfId="0" applyFont="1" applyFill="1" applyBorder="1" applyAlignment="1" applyProtection="1">
      <alignment horizontal="center" vertical="center" wrapText="1"/>
      <protection hidden="1"/>
    </xf>
    <xf numFmtId="177" fontId="5" fillId="4" borderId="4" xfId="0" applyNumberFormat="1" applyFont="1" applyFill="1" applyBorder="1" applyAlignment="1" applyProtection="1">
      <alignment horizontal="center" vertical="center" wrapText="1"/>
      <protection hidden="1"/>
    </xf>
    <xf numFmtId="177" fontId="5" fillId="4" borderId="5" xfId="0" applyNumberFormat="1" applyFont="1" applyFill="1" applyBorder="1" applyAlignment="1" applyProtection="1">
      <alignment horizontal="center" wrapText="1"/>
      <protection hidden="1"/>
    </xf>
    <xf numFmtId="0" fontId="5" fillId="4" borderId="15" xfId="0" applyFont="1" applyFill="1" applyBorder="1" applyAlignment="1" applyProtection="1">
      <alignment horizontal="center" vertical="center" wrapText="1"/>
      <protection hidden="1"/>
    </xf>
    <xf numFmtId="0" fontId="5" fillId="4" borderId="30" xfId="0" applyFont="1" applyFill="1" applyBorder="1" applyAlignment="1" applyProtection="1">
      <alignment horizontal="center" vertical="center" wrapText="1"/>
      <protection hidden="1"/>
    </xf>
    <xf numFmtId="177" fontId="5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32" xfId="0" applyFont="1" applyFill="1" applyBorder="1" applyAlignment="1" applyProtection="1">
      <alignment horizontal="center" vertical="center"/>
      <protection hidden="1"/>
    </xf>
    <xf numFmtId="177" fontId="5" fillId="4" borderId="32" xfId="0" applyNumberFormat="1" applyFont="1" applyFill="1" applyBorder="1" applyAlignment="1" applyProtection="1">
      <alignment horizontal="center" vertical="top" wrapText="1"/>
      <protection hidden="1"/>
    </xf>
    <xf numFmtId="177" fontId="5" fillId="4" borderId="32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33" xfId="0" applyFont="1" applyFill="1" applyBorder="1" applyAlignment="1" applyProtection="1">
      <alignment horizontal="center" vertical="center" wrapText="1"/>
      <protection hidden="1"/>
    </xf>
    <xf numFmtId="177" fontId="6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177" fontId="6" fillId="4" borderId="32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21" xfId="0" applyNumberFormat="1" applyFont="1" applyBorder="1" applyAlignment="1" applyProtection="1">
      <alignment horizontal="center" vertical="center" wrapText="1"/>
      <protection hidden="1"/>
    </xf>
    <xf numFmtId="0" fontId="8" fillId="0" borderId="3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180" fontId="8" fillId="0" borderId="32" xfId="1" applyNumberFormat="1" applyFont="1" applyFill="1" applyBorder="1" applyAlignment="1" applyProtection="1">
      <alignment horizontal="left" vertical="center" wrapText="1"/>
      <protection hidden="1"/>
    </xf>
    <xf numFmtId="177" fontId="10" fillId="0" borderId="32" xfId="51" applyNumberFormat="1" applyFont="1" applyBorder="1" applyAlignment="1" applyProtection="1">
      <alignment horizontal="center" vertical="center" wrapText="1"/>
      <protection hidden="1"/>
    </xf>
    <xf numFmtId="177" fontId="8" fillId="0" borderId="32" xfId="51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81" fontId="8" fillId="0" borderId="31" xfId="0" applyNumberFormat="1" applyFont="1" applyBorder="1" applyAlignment="1" applyProtection="1">
      <alignment horizontal="center" vertical="center"/>
      <protection hidden="1"/>
    </xf>
    <xf numFmtId="180" fontId="8" fillId="0" borderId="32" xfId="1" applyNumberFormat="1" applyFont="1" applyFill="1" applyBorder="1" applyAlignment="1" applyProtection="1">
      <alignment horizontal="left" vertical="center" wrapText="1"/>
      <protection locked="0"/>
    </xf>
    <xf numFmtId="177" fontId="10" fillId="0" borderId="32" xfId="5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177" fontId="5" fillId="4" borderId="22" xfId="0" applyNumberFormat="1" applyFont="1" applyFill="1" applyBorder="1" applyAlignment="1" applyProtection="1">
      <alignment horizontal="center" wrapText="1"/>
      <protection hidden="1"/>
    </xf>
    <xf numFmtId="0" fontId="5" fillId="6" borderId="0" xfId="0" applyFont="1" applyFill="1" applyAlignment="1" applyProtection="1">
      <alignment horizontal="left" vertical="center"/>
      <protection hidden="1"/>
    </xf>
    <xf numFmtId="177" fontId="5" fillId="6" borderId="4" xfId="0" applyNumberFormat="1" applyFont="1" applyFill="1" applyBorder="1" applyAlignment="1" applyProtection="1">
      <alignment horizontal="center"/>
      <protection hidden="1"/>
    </xf>
    <xf numFmtId="177" fontId="5" fillId="4" borderId="35" xfId="0" applyNumberFormat="1" applyFont="1" applyFill="1" applyBorder="1" applyAlignment="1" applyProtection="1">
      <alignment wrapText="1"/>
      <protection hidden="1"/>
    </xf>
    <xf numFmtId="177" fontId="5" fillId="4" borderId="35" xfId="0" applyNumberFormat="1" applyFont="1" applyFill="1" applyBorder="1" applyAlignment="1" applyProtection="1">
      <alignment horizontal="center" vertical="top" wrapText="1"/>
      <protection hidden="1"/>
    </xf>
    <xf numFmtId="177" fontId="5" fillId="6" borderId="31" xfId="0" applyNumberFormat="1" applyFont="1" applyFill="1" applyBorder="1" applyAlignment="1" applyProtection="1">
      <alignment horizontal="center" vertical="top"/>
      <protection hidden="1"/>
    </xf>
    <xf numFmtId="177" fontId="6" fillId="4" borderId="35" xfId="0" applyNumberFormat="1" applyFont="1" applyFill="1" applyBorder="1" applyAlignment="1" applyProtection="1">
      <alignment vertical="center" wrapText="1"/>
      <protection hidden="1"/>
    </xf>
    <xf numFmtId="177" fontId="6" fillId="4" borderId="35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center"/>
      <protection hidden="1"/>
    </xf>
    <xf numFmtId="0" fontId="6" fillId="6" borderId="36" xfId="0" applyFont="1" applyFill="1" applyBorder="1" applyAlignment="1" applyProtection="1">
      <alignment horizontal="center" vertical="center"/>
      <protection hidden="1"/>
    </xf>
    <xf numFmtId="177" fontId="8" fillId="0" borderId="35" xfId="51" applyNumberFormat="1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6" borderId="0" xfId="0" applyFont="1" applyFill="1" applyAlignment="1" applyProtection="1">
      <alignment horizontal="left" vertical="center" wrapText="1"/>
      <protection hidden="1"/>
    </xf>
    <xf numFmtId="9" fontId="8" fillId="0" borderId="31" xfId="0" applyNumberFormat="1" applyFont="1" applyBorder="1" applyAlignment="1" applyProtection="1">
      <alignment horizontal="center" vertical="center"/>
      <protection hidden="1"/>
    </xf>
    <xf numFmtId="177" fontId="8" fillId="0" borderId="35" xfId="51" applyNumberFormat="1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9" fontId="8" fillId="0" borderId="31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hidden="1"/>
    </xf>
    <xf numFmtId="177" fontId="5" fillId="6" borderId="22" xfId="0" applyNumberFormat="1" applyFont="1" applyFill="1" applyBorder="1" applyAlignment="1" applyProtection="1">
      <alignment horizontal="center"/>
      <protection hidden="1"/>
    </xf>
    <xf numFmtId="0" fontId="5" fillId="6" borderId="37" xfId="0" applyFont="1" applyFill="1" applyBorder="1" applyAlignment="1" applyProtection="1">
      <alignment horizontal="center" vertical="center"/>
      <protection hidden="1"/>
    </xf>
    <xf numFmtId="177" fontId="5" fillId="6" borderId="5" xfId="0" applyNumberFormat="1" applyFont="1" applyFill="1" applyBorder="1" applyAlignment="1" applyProtection="1">
      <alignment horizontal="center" wrapText="1"/>
      <protection hidden="1"/>
    </xf>
    <xf numFmtId="177" fontId="5" fillId="6" borderId="5" xfId="0" applyNumberFormat="1" applyFont="1" applyFill="1" applyBorder="1" applyAlignment="1" applyProtection="1">
      <alignment horizontal="center"/>
      <protection hidden="1"/>
    </xf>
    <xf numFmtId="177" fontId="5" fillId="6" borderId="35" xfId="0" applyNumberFormat="1" applyFont="1" applyFill="1" applyBorder="1" applyAlignment="1" applyProtection="1">
      <alignment horizontal="center" vertical="top"/>
      <protection hidden="1"/>
    </xf>
    <xf numFmtId="0" fontId="5" fillId="6" borderId="38" xfId="0" applyFont="1" applyFill="1" applyBorder="1" applyAlignment="1" applyProtection="1">
      <alignment horizontal="center" vertical="center"/>
      <protection hidden="1"/>
    </xf>
    <xf numFmtId="177" fontId="5" fillId="6" borderId="32" xfId="0" applyNumberFormat="1" applyFont="1" applyFill="1" applyBorder="1" applyAlignment="1" applyProtection="1">
      <alignment horizontal="center" vertical="top" wrapText="1"/>
      <protection hidden="1"/>
    </xf>
    <xf numFmtId="177" fontId="5" fillId="6" borderId="32" xfId="0" applyNumberFormat="1" applyFont="1" applyFill="1" applyBorder="1" applyAlignment="1" applyProtection="1">
      <alignment horizontal="center" vertical="center" wrapText="1"/>
      <protection hidden="1"/>
    </xf>
    <xf numFmtId="177" fontId="5" fillId="6" borderId="32" xfId="0" applyNumberFormat="1" applyFont="1" applyFill="1" applyBorder="1" applyAlignment="1" applyProtection="1">
      <alignment horizontal="center" vertical="center"/>
      <protection hidden="1"/>
    </xf>
    <xf numFmtId="177" fontId="5" fillId="6" borderId="32" xfId="0" applyNumberFormat="1" applyFont="1" applyFill="1" applyBorder="1" applyAlignment="1" applyProtection="1">
      <alignment horizontal="center" vertical="top"/>
      <protection hidden="1"/>
    </xf>
    <xf numFmtId="0" fontId="6" fillId="6" borderId="35" xfId="0" applyFont="1" applyFill="1" applyBorder="1" applyAlignment="1" applyProtection="1">
      <alignment horizontal="center" vertical="center"/>
      <protection hidden="1"/>
    </xf>
    <xf numFmtId="0" fontId="6" fillId="6" borderId="31" xfId="0" applyFont="1" applyFill="1" applyBorder="1" applyAlignment="1" applyProtection="1">
      <alignment horizontal="center" vertical="center"/>
      <protection hidden="1"/>
    </xf>
    <xf numFmtId="177" fontId="6" fillId="6" borderId="32" xfId="0" applyNumberFormat="1" applyFont="1" applyFill="1" applyBorder="1" applyAlignment="1" applyProtection="1">
      <alignment horizontal="center" vertical="center" wrapText="1"/>
      <protection hidden="1"/>
    </xf>
    <xf numFmtId="177" fontId="6" fillId="6" borderId="5" xfId="0" applyNumberFormat="1" applyFont="1" applyFill="1" applyBorder="1" applyAlignment="1" applyProtection="1">
      <alignment horizontal="center" vertical="center" wrapText="1"/>
      <protection hidden="1"/>
    </xf>
    <xf numFmtId="177" fontId="6" fillId="6" borderId="5" xfId="0" applyNumberFormat="1" applyFont="1" applyFill="1" applyBorder="1" applyAlignment="1" applyProtection="1">
      <alignment horizontal="center" vertical="center"/>
      <protection hidden="1"/>
    </xf>
    <xf numFmtId="9" fontId="8" fillId="0" borderId="35" xfId="0" applyNumberFormat="1" applyFont="1" applyBorder="1" applyAlignment="1" applyProtection="1">
      <alignment horizontal="center" vertical="center"/>
      <protection hidden="1"/>
    </xf>
    <xf numFmtId="180" fontId="8" fillId="0" borderId="31" xfId="1" applyNumberFormat="1" applyFont="1" applyFill="1" applyBorder="1" applyAlignment="1" applyProtection="1">
      <alignment horizontal="left" vertical="center" wrapText="1"/>
      <protection hidden="1"/>
    </xf>
    <xf numFmtId="177" fontId="8" fillId="0" borderId="32" xfId="1" applyNumberFormat="1" applyFont="1" applyBorder="1" applyAlignment="1" applyProtection="1">
      <alignment horizontal="center" vertical="center" wrapText="1"/>
      <protection hidden="1"/>
    </xf>
    <xf numFmtId="1" fontId="8" fillId="7" borderId="32" xfId="0" applyNumberFormat="1" applyFont="1" applyFill="1" applyBorder="1" applyAlignment="1" applyProtection="1">
      <alignment horizontal="center" vertical="center"/>
      <protection locked="0"/>
    </xf>
    <xf numFmtId="177" fontId="8" fillId="7" borderId="32" xfId="0" applyNumberFormat="1" applyFont="1" applyFill="1" applyBorder="1" applyAlignment="1" applyProtection="1">
      <alignment horizontal="center" vertical="center"/>
      <protection locked="0"/>
    </xf>
    <xf numFmtId="176" fontId="8" fillId="0" borderId="32" xfId="1" applyFont="1" applyBorder="1" applyAlignment="1" applyProtection="1">
      <alignment horizontal="center" vertical="center" wrapText="1"/>
      <protection hidden="1"/>
    </xf>
    <xf numFmtId="9" fontId="8" fillId="0" borderId="35" xfId="0" applyNumberFormat="1" applyFont="1" applyBorder="1" applyAlignment="1" applyProtection="1">
      <alignment horizontal="center" vertical="center"/>
      <protection locked="0"/>
    </xf>
    <xf numFmtId="177" fontId="5" fillId="6" borderId="22" xfId="0" applyNumberFormat="1" applyFont="1" applyFill="1" applyBorder="1" applyAlignment="1" applyProtection="1">
      <alignment horizontal="center" wrapText="1"/>
      <protection hidden="1"/>
    </xf>
    <xf numFmtId="177" fontId="5" fillId="0" borderId="0" xfId="0" applyNumberFormat="1" applyFont="1" applyAlignment="1" applyProtection="1">
      <alignment horizontal="left" vertical="center" wrapText="1"/>
      <protection hidden="1"/>
    </xf>
    <xf numFmtId="177" fontId="5" fillId="6" borderId="37" xfId="0" applyNumberFormat="1" applyFont="1" applyFill="1" applyBorder="1" applyAlignment="1" applyProtection="1">
      <alignment horizontal="center" vertical="center" wrapText="1"/>
      <protection hidden="1"/>
    </xf>
    <xf numFmtId="177" fontId="5" fillId="6" borderId="39" xfId="0" applyNumberFormat="1" applyFont="1" applyFill="1" applyBorder="1" applyAlignment="1" applyProtection="1">
      <alignment horizontal="center" wrapText="1"/>
      <protection hidden="1"/>
    </xf>
    <xf numFmtId="177" fontId="5" fillId="6" borderId="23" xfId="0" applyNumberFormat="1" applyFont="1" applyFill="1" applyBorder="1" applyAlignment="1" applyProtection="1">
      <alignment horizontal="center" wrapText="1"/>
      <protection hidden="1"/>
    </xf>
    <xf numFmtId="177" fontId="5" fillId="6" borderId="40" xfId="0" applyNumberFormat="1" applyFont="1" applyFill="1" applyBorder="1" applyAlignment="1" applyProtection="1">
      <alignment horizontal="center" wrapText="1"/>
      <protection hidden="1"/>
    </xf>
    <xf numFmtId="177" fontId="5" fillId="6" borderId="41" xfId="0" applyNumberFormat="1" applyFont="1" applyFill="1" applyBorder="1" applyAlignment="1" applyProtection="1">
      <alignment horizontal="center" vertical="center" wrapText="1"/>
      <protection hidden="1"/>
    </xf>
    <xf numFmtId="177" fontId="5" fillId="6" borderId="35" xfId="0" applyNumberFormat="1" applyFont="1" applyFill="1" applyBorder="1" applyAlignment="1" applyProtection="1">
      <alignment horizontal="center" vertical="top" wrapText="1"/>
      <protection hidden="1"/>
    </xf>
    <xf numFmtId="177" fontId="5" fillId="6" borderId="38" xfId="0" applyNumberFormat="1" applyFont="1" applyFill="1" applyBorder="1" applyAlignment="1" applyProtection="1">
      <alignment horizontal="center" vertical="center" wrapText="1"/>
      <protection hidden="1"/>
    </xf>
    <xf numFmtId="177" fontId="5" fillId="6" borderId="42" xfId="0" applyNumberFormat="1" applyFont="1" applyFill="1" applyBorder="1" applyAlignment="1" applyProtection="1">
      <alignment horizontal="center" vertical="center" wrapText="1"/>
      <protection hidden="1"/>
    </xf>
    <xf numFmtId="177" fontId="6" fillId="6" borderId="22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0" xfId="0" applyNumberFormat="1" applyFont="1" applyAlignment="1" applyProtection="1">
      <alignment horizontal="left" vertical="center" wrapText="1"/>
      <protection hidden="1"/>
    </xf>
    <xf numFmtId="177" fontId="6" fillId="6" borderId="31" xfId="0" applyNumberFormat="1" applyFont="1" applyFill="1" applyBorder="1" applyAlignment="1" applyProtection="1">
      <alignment horizontal="center" vertical="center" wrapText="1"/>
      <protection hidden="1"/>
    </xf>
    <xf numFmtId="177" fontId="8" fillId="5" borderId="32" xfId="1" applyNumberFormat="1" applyFont="1" applyFill="1" applyBorder="1" applyAlignment="1" applyProtection="1">
      <alignment horizontal="right" vertical="center"/>
      <protection hidden="1"/>
    </xf>
    <xf numFmtId="177" fontId="8" fillId="7" borderId="35" xfId="51" applyNumberFormat="1" applyFont="1" applyFill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Alignment="1" applyProtection="1">
      <alignment horizontal="left" vertical="center"/>
      <protection hidden="1"/>
    </xf>
    <xf numFmtId="182" fontId="8" fillId="0" borderId="32" xfId="1" applyNumberFormat="1" applyFont="1" applyFill="1" applyBorder="1" applyAlignment="1" applyProtection="1">
      <alignment horizontal="center" vertical="center"/>
      <protection hidden="1"/>
    </xf>
    <xf numFmtId="181" fontId="8" fillId="0" borderId="32" xfId="0" applyNumberFormat="1" applyFont="1" applyBorder="1" applyAlignment="1" applyProtection="1">
      <alignment horizontal="center" vertical="center"/>
      <protection hidden="1"/>
    </xf>
    <xf numFmtId="10" fontId="5" fillId="6" borderId="37" xfId="0" applyNumberFormat="1" applyFont="1" applyFill="1" applyBorder="1" applyAlignment="1" applyProtection="1">
      <alignment horizontal="center" vertical="center"/>
      <protection hidden="1"/>
    </xf>
    <xf numFmtId="10" fontId="5" fillId="6" borderId="38" xfId="0" applyNumberFormat="1" applyFont="1" applyFill="1" applyBorder="1" applyAlignment="1" applyProtection="1">
      <alignment horizontal="center" vertical="center"/>
      <protection hidden="1"/>
    </xf>
    <xf numFmtId="9" fontId="11" fillId="8" borderId="32" xfId="3" applyFont="1" applyFill="1" applyBorder="1" applyAlignment="1" applyProtection="1">
      <alignment horizontal="center" vertical="top" wrapText="1"/>
      <protection hidden="1"/>
    </xf>
    <xf numFmtId="10" fontId="6" fillId="6" borderId="31" xfId="0" applyNumberFormat="1" applyFont="1" applyFill="1" applyBorder="1" applyAlignment="1" applyProtection="1">
      <alignment horizontal="center" vertical="center"/>
      <protection hidden="1"/>
    </xf>
    <xf numFmtId="180" fontId="8" fillId="0" borderId="32" xfId="1" applyNumberFormat="1" applyFont="1" applyFill="1" applyBorder="1" applyAlignment="1" applyProtection="1">
      <alignment horizontal="center" vertical="center"/>
      <protection hidden="1"/>
    </xf>
    <xf numFmtId="176" fontId="8" fillId="0" borderId="35" xfId="1" applyFont="1" applyFill="1" applyBorder="1" applyAlignment="1" applyProtection="1">
      <alignment horizontal="right" vertical="center"/>
      <protection hidden="1"/>
    </xf>
    <xf numFmtId="9" fontId="8" fillId="0" borderId="32" xfId="3" applyFont="1" applyBorder="1" applyAlignment="1" applyProtection="1">
      <alignment horizontal="center" vertical="center"/>
      <protection hidden="1"/>
    </xf>
    <xf numFmtId="176" fontId="8" fillId="0" borderId="32" xfId="1" applyFont="1" applyBorder="1" applyAlignment="1" applyProtection="1">
      <alignment horizontal="center" vertical="center"/>
      <protection hidden="1"/>
    </xf>
    <xf numFmtId="176" fontId="10" fillId="0" borderId="32" xfId="1" applyFont="1" applyBorder="1" applyAlignment="1" applyProtection="1">
      <alignment horizontal="center" vertical="center"/>
      <protection hidden="1"/>
    </xf>
    <xf numFmtId="176" fontId="9" fillId="0" borderId="32" xfId="1" applyFont="1" applyFill="1" applyBorder="1" applyAlignment="1" applyProtection="1">
      <alignment horizontal="center" vertical="center"/>
      <protection hidden="1"/>
    </xf>
    <xf numFmtId="177" fontId="5" fillId="6" borderId="41" xfId="0" applyNumberFormat="1" applyFont="1" applyFill="1" applyBorder="1" applyAlignment="1" applyProtection="1">
      <alignment horizontal="center" wrapText="1"/>
      <protection hidden="1"/>
    </xf>
    <xf numFmtId="177" fontId="12" fillId="6" borderId="5" xfId="0" applyNumberFormat="1" applyFont="1" applyFill="1" applyBorder="1" applyAlignment="1" applyProtection="1">
      <alignment horizontal="center" wrapText="1"/>
      <protection hidden="1"/>
    </xf>
    <xf numFmtId="177" fontId="5" fillId="6" borderId="42" xfId="0" applyNumberFormat="1" applyFont="1" applyFill="1" applyBorder="1" applyAlignment="1" applyProtection="1">
      <alignment horizontal="center" vertical="top" wrapText="1"/>
      <protection hidden="1"/>
    </xf>
    <xf numFmtId="177" fontId="13" fillId="6" borderId="32" xfId="0" applyNumberFormat="1" applyFont="1" applyFill="1" applyBorder="1" applyAlignment="1" applyProtection="1">
      <alignment horizontal="center" wrapText="1"/>
      <protection hidden="1"/>
    </xf>
    <xf numFmtId="177" fontId="12" fillId="6" borderId="32" xfId="0" applyNumberFormat="1" applyFont="1" applyFill="1" applyBorder="1" applyAlignment="1" applyProtection="1">
      <alignment horizontal="center" vertical="top" wrapText="1"/>
      <protection hidden="1"/>
    </xf>
    <xf numFmtId="9" fontId="14" fillId="7" borderId="32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hidden="1"/>
    </xf>
    <xf numFmtId="9" fontId="9" fillId="0" borderId="32" xfId="3" applyFont="1" applyFill="1" applyBorder="1" applyAlignment="1" applyProtection="1">
      <alignment horizontal="center" vertical="center"/>
      <protection hidden="1"/>
    </xf>
    <xf numFmtId="183" fontId="4" fillId="0" borderId="0" xfId="0" applyNumberFormat="1" applyFont="1" applyProtection="1">
      <protection hidden="1"/>
    </xf>
    <xf numFmtId="183" fontId="4" fillId="0" borderId="0" xfId="0" applyNumberFormat="1" applyFont="1" applyAlignment="1" applyProtection="1">
      <alignment horizontal="left" vertical="center"/>
      <protection hidden="1"/>
    </xf>
    <xf numFmtId="183" fontId="6" fillId="9" borderId="37" xfId="0" applyNumberFormat="1" applyFont="1" applyFill="1" applyBorder="1" applyAlignment="1" applyProtection="1">
      <alignment horizontal="center" vertical="center" wrapText="1"/>
      <protection hidden="1"/>
    </xf>
    <xf numFmtId="183" fontId="6" fillId="9" borderId="43" xfId="0" applyNumberFormat="1" applyFont="1" applyFill="1" applyBorder="1" applyAlignment="1" applyProtection="1">
      <alignment horizontal="center" vertical="center" wrapText="1"/>
      <protection hidden="1"/>
    </xf>
    <xf numFmtId="183" fontId="6" fillId="9" borderId="22" xfId="0" applyNumberFormat="1" applyFont="1" applyFill="1" applyBorder="1" applyAlignment="1" applyProtection="1">
      <alignment horizontal="center" vertical="center" wrapText="1"/>
      <protection hidden="1"/>
    </xf>
    <xf numFmtId="183" fontId="6" fillId="9" borderId="38" xfId="0" applyNumberFormat="1" applyFont="1" applyFill="1" applyBorder="1" applyAlignment="1" applyProtection="1">
      <alignment horizontal="center" vertical="center" wrapText="1"/>
      <protection hidden="1"/>
    </xf>
    <xf numFmtId="183" fontId="6" fillId="9" borderId="44" xfId="0" applyNumberFormat="1" applyFont="1" applyFill="1" applyBorder="1" applyAlignment="1" applyProtection="1">
      <alignment horizontal="center" vertical="center" wrapText="1"/>
      <protection hidden="1"/>
    </xf>
    <xf numFmtId="9" fontId="16" fillId="7" borderId="35" xfId="0" applyNumberFormat="1" applyFont="1" applyFill="1" applyBorder="1" applyAlignment="1" applyProtection="1">
      <alignment horizontal="center" vertical="center" wrapText="1"/>
      <protection locked="0"/>
    </xf>
    <xf numFmtId="183" fontId="6" fillId="10" borderId="31" xfId="0" applyNumberFormat="1" applyFont="1" applyFill="1" applyBorder="1" applyAlignment="1" applyProtection="1">
      <alignment horizontal="center" vertical="center" wrapText="1"/>
      <protection hidden="1"/>
    </xf>
    <xf numFmtId="183" fontId="6" fillId="10" borderId="45" xfId="0" applyNumberFormat="1" applyFont="1" applyFill="1" applyBorder="1" applyAlignment="1" applyProtection="1">
      <alignment horizontal="center" vertical="center" wrapText="1"/>
      <protection hidden="1"/>
    </xf>
    <xf numFmtId="183" fontId="6" fillId="10" borderId="35" xfId="0" applyNumberFormat="1" applyFont="1" applyFill="1" applyBorder="1" applyAlignment="1" applyProtection="1">
      <alignment horizontal="center" vertical="center" wrapText="1"/>
      <protection hidden="1"/>
    </xf>
    <xf numFmtId="176" fontId="14" fillId="7" borderId="32" xfId="1" applyFont="1" applyFill="1" applyBorder="1" applyAlignment="1" applyProtection="1">
      <alignment horizontal="center" vertical="center"/>
      <protection locked="0"/>
    </xf>
    <xf numFmtId="177" fontId="17" fillId="7" borderId="32" xfId="0" applyNumberFormat="1" applyFont="1" applyFill="1" applyBorder="1" applyAlignment="1" applyProtection="1">
      <alignment horizontal="right" vertical="center"/>
      <protection hidden="1"/>
    </xf>
    <xf numFmtId="9" fontId="18" fillId="0" borderId="32" xfId="3" applyFont="1" applyFill="1" applyBorder="1" applyAlignment="1" applyProtection="1">
      <alignment horizontal="center" vertical="center"/>
      <protection hidden="1"/>
    </xf>
    <xf numFmtId="176" fontId="19" fillId="0" borderId="32" xfId="3" applyNumberFormat="1" applyFont="1" applyFill="1" applyBorder="1" applyAlignment="1" applyProtection="1">
      <alignment horizontal="center" vertical="center"/>
      <protection hidden="1"/>
    </xf>
    <xf numFmtId="9" fontId="19" fillId="0" borderId="35" xfId="3" applyFont="1" applyFill="1" applyBorder="1" applyAlignment="1" applyProtection="1">
      <alignment horizontal="center" vertical="center"/>
      <protection hidden="1"/>
    </xf>
    <xf numFmtId="177" fontId="17" fillId="7" borderId="32" xfId="0" applyNumberFormat="1" applyFont="1" applyFill="1" applyBorder="1" applyAlignment="1" applyProtection="1">
      <alignment horizontal="right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2" xfId="49"/>
    <cellStyle name="常规 2" xfId="50"/>
    <cellStyle name="常规 3" xfId="51"/>
    <cellStyle name="常规 4" xfId="52"/>
  </cellStyles>
  <dxfs count="5">
    <dxf>
      <fill>
        <patternFill patternType="solid">
          <bgColor theme="0" tint="-0.249946592608417"/>
        </patternFill>
      </fill>
    </dxf>
    <dxf>
      <numFmt numFmtId="184" formatCode=";;;"/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  <dxf>
      <numFmt numFmtId="185" formatCode=";;;"/>
      <fill>
        <patternFill patternType="none"/>
      </fill>
      <border>
        <left/>
        <right/>
        <top/>
        <bottom/>
      </border>
    </dxf>
    <dxf>
      <font>
        <color theme="0"/>
      </font>
      <fill>
        <patternFill patternType="solid">
          <bgColor theme="0" tint="-0.14996795556505"/>
        </patternFill>
      </fill>
    </dxf>
    <dxf>
      <font>
        <color theme="0"/>
      </font>
      <fill>
        <patternFill patternType="solid">
          <bgColor theme="2"/>
        </patternFill>
      </fill>
    </dxf>
  </dxfs>
  <tableStyles count="0" defaultTableStyle="TableStyleMedium2" defaultPivotStyle="PivotStyleLight16"/>
  <colors>
    <mruColors>
      <color rgb="00FF5050"/>
      <color rgb="00F9F9F9"/>
      <color rgb="00E5D0F4"/>
      <color rgb="0013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419100</xdr:colOff>
      <xdr:row>15</xdr:row>
      <xdr:rowOff>2808287</xdr:rowOff>
    </xdr:from>
    <xdr:to>
      <xdr:col>6</xdr:col>
      <xdr:colOff>3221262</xdr:colOff>
      <xdr:row>16</xdr:row>
      <xdr:rowOff>2656162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92300" y="9423400"/>
          <a:ext cx="2801620" cy="288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-1</xdr:colOff>
      <xdr:row>12</xdr:row>
      <xdr:rowOff>0</xdr:rowOff>
    </xdr:from>
    <xdr:to>
      <xdr:col>6</xdr:col>
      <xdr:colOff>2522669</xdr:colOff>
      <xdr:row>14</xdr:row>
      <xdr:rowOff>2789237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2565" y="3580130"/>
          <a:ext cx="2522855" cy="27889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6</xdr:col>
      <xdr:colOff>3923052</xdr:colOff>
      <xdr:row>16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200" y="6615430"/>
          <a:ext cx="3923030" cy="30353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18</xdr:row>
      <xdr:rowOff>76200</xdr:rowOff>
    </xdr:from>
    <xdr:to>
      <xdr:col>6</xdr:col>
      <xdr:colOff>3476997</xdr:colOff>
      <xdr:row>18</xdr:row>
      <xdr:rowOff>2787650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2300" y="15797530"/>
          <a:ext cx="3057525" cy="2711450"/>
        </a:xfrm>
        <a:prstGeom prst="rect">
          <a:avLst/>
        </a:prstGeom>
      </xdr:spPr>
    </xdr:pic>
    <xdr:clientData/>
  </xdr:twoCellAnchor>
  <xdr:twoCellAnchor editAs="oneCell">
    <xdr:from>
      <xdr:col>6</xdr:col>
      <xdr:colOff>773113</xdr:colOff>
      <xdr:row>20</xdr:row>
      <xdr:rowOff>103188</xdr:rowOff>
    </xdr:from>
    <xdr:to>
      <xdr:col>6</xdr:col>
      <xdr:colOff>3678238</xdr:colOff>
      <xdr:row>20</xdr:row>
      <xdr:rowOff>2984235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45995" y="21894800"/>
          <a:ext cx="2905125" cy="2880995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</xdr:colOff>
      <xdr:row>15</xdr:row>
      <xdr:rowOff>142875</xdr:rowOff>
    </xdr:from>
    <xdr:to>
      <xdr:col>18</xdr:col>
      <xdr:colOff>2248609</xdr:colOff>
      <xdr:row>15</xdr:row>
      <xdr:rowOff>2714625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830875" y="6758305"/>
          <a:ext cx="5160010" cy="25717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18</xdr:col>
      <xdr:colOff>2442610</xdr:colOff>
      <xdr:row>20</xdr:row>
      <xdr:rowOff>2703512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83250" y="21791930"/>
          <a:ext cx="5401310" cy="2703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R50"/>
  <sheetViews>
    <sheetView showGridLines="0" tabSelected="1" zoomScale="25" zoomScaleNormal="25" topLeftCell="L1" workbookViewId="0">
      <selection activeCell="X22" sqref="X22:X24"/>
    </sheetView>
  </sheetViews>
  <sheetFormatPr defaultColWidth="9.08333333333333" defaultRowHeight="15" customHeight="1"/>
  <cols>
    <col min="1" max="1" width="19.3333333333333" style="10" customWidth="1"/>
    <col min="2" max="2" width="23.3333333333333" style="10" hidden="1" customWidth="1"/>
    <col min="3" max="3" width="19.3333333333333" style="10" hidden="1" customWidth="1"/>
    <col min="4" max="4" width="20" style="10" hidden="1" customWidth="1"/>
    <col min="5" max="5" width="29.0833333333333" style="10" hidden="1" customWidth="1"/>
    <col min="6" max="6" width="40" style="10" hidden="1" customWidth="1"/>
    <col min="7" max="7" width="58.3333333333333" style="10" customWidth="1"/>
    <col min="8" max="8" width="72.3333333333333" style="10" customWidth="1"/>
    <col min="9" max="9" width="34.3333333333333" style="10" customWidth="1"/>
    <col min="10" max="10" width="49" style="10" customWidth="1" outlineLevel="1"/>
    <col min="11" max="11" width="36.3333333333333" style="10" customWidth="1" outlineLevel="1"/>
    <col min="12" max="12" width="78.8333333333333" style="10" customWidth="1" outlineLevel="1"/>
    <col min="13" max="13" width="78.3333333333333" style="10" customWidth="1" outlineLevel="1"/>
    <col min="14" max="14" width="23.5833333333333" style="10" customWidth="1" outlineLevel="1"/>
    <col min="15" max="15" width="20.5833333333333" style="10" customWidth="1" outlineLevel="1"/>
    <col min="16" max="16" width="24.5833333333333" style="10" customWidth="1" outlineLevel="1"/>
    <col min="17" max="17" width="79" style="10" customWidth="1" outlineLevel="1"/>
    <col min="18" max="18" width="38.8333333333333" style="10" customWidth="1" outlineLevel="1"/>
    <col min="19" max="19" width="52.3333333333333" style="10" customWidth="1" outlineLevel="1"/>
    <col min="20" max="20" width="2.33333333333333" style="10" customWidth="1"/>
    <col min="21" max="21" width="29" style="11" customWidth="1"/>
    <col min="22" max="22" width="27.5833333333333" style="10" customWidth="1"/>
    <col min="23" max="23" width="41.8333333333333" style="12" customWidth="1"/>
    <col min="24" max="24" width="23.8333333333333" style="12" customWidth="1"/>
    <col min="25" max="25" width="52.3333333333333" style="12" customWidth="1"/>
    <col min="26" max="26" width="29.75" style="11" customWidth="1"/>
    <col min="27" max="29" width="12.3333333333333" style="10" customWidth="1"/>
    <col min="30" max="30" width="9.08333333333333" style="10" customWidth="1"/>
    <col min="31" max="31" width="9.08333333333333" style="10" customWidth="1" collapsed="1"/>
    <col min="32" max="32" width="18" style="13" hidden="1" customWidth="1" outlineLevel="1"/>
    <col min="33" max="33" width="16.3333333333333" style="13" hidden="1" customWidth="1" outlineLevel="1"/>
    <col min="34" max="34" width="1.33333333333333" style="10" hidden="1" customWidth="1" outlineLevel="1"/>
    <col min="35" max="35" width="25.0833333333333" style="10" hidden="1" customWidth="1" outlineLevel="2"/>
    <col min="36" max="36" width="26.3333333333333" style="12" hidden="1" customWidth="1" outlineLevel="2"/>
    <col min="37" max="37" width="22.3333333333333" style="12" hidden="1" customWidth="1" outlineLevel="2"/>
    <col min="38" max="38" width="23.5833333333333" style="12" hidden="1" customWidth="1" outlineLevel="2"/>
    <col min="39" max="39" width="33.8333333333333" style="14" hidden="1" customWidth="1" outlineLevel="1"/>
    <col min="40" max="40" width="31.3333333333333" style="14" hidden="1" customWidth="1" outlineLevel="1"/>
    <col min="41" max="41" width="25.5833333333333" style="10" hidden="1" customWidth="1" outlineLevel="1"/>
    <col min="42" max="42" width="28.8333333333333" style="12" hidden="1" customWidth="1" outlineLevel="1"/>
    <col min="43" max="43" width="3.25" style="10" hidden="1" customWidth="1" outlineLevel="1"/>
    <col min="44" max="44" width="25.3333333333333" style="11" hidden="1" customWidth="1" outlineLevel="2"/>
    <col min="45" max="45" width="12.3333333333333" style="10" hidden="1" customWidth="1" outlineLevel="2"/>
    <col min="46" max="46" width="10.75" style="10" hidden="1" customWidth="1" outlineLevel="2"/>
    <col min="47" max="47" width="15.8333333333333" style="10" hidden="1" customWidth="1" outlineLevel="2"/>
    <col min="48" max="48" width="18.25" style="10" hidden="1" customWidth="1" outlineLevel="2"/>
    <col min="49" max="49" width="26" style="10" hidden="1" customWidth="1" outlineLevel="2"/>
    <col min="50" max="50" width="20.5833333333333" style="15" hidden="1" customWidth="1" outlineLevel="1"/>
    <col min="51" max="51" width="2.25" style="10" hidden="1" customWidth="1" outlineLevel="1"/>
    <col min="52" max="52" width="21.3333333333333" style="13" hidden="1" customWidth="1" outlineLevel="1"/>
    <col min="53" max="53" width="16.3333333333333" style="15" hidden="1" customWidth="1" outlineLevel="1"/>
    <col min="54" max="54" width="14.5833333333333" style="10" hidden="1" customWidth="1" outlineLevel="1"/>
    <col min="55" max="55" width="34.3333333333333" style="16" hidden="1" customWidth="1" outlineLevel="2"/>
    <col min="56" max="56" width="29.3333333333333" style="16" hidden="1" customWidth="1" outlineLevel="2"/>
    <col min="57" max="57" width="34.3333333333333" style="17" hidden="1" customWidth="1" outlineLevel="2"/>
    <col min="58" max="58" width="34.3333333333333" style="16" hidden="1" customWidth="1" outlineLevel="2"/>
    <col min="59" max="59" width="31.5833333333333" style="16" hidden="1" customWidth="1" outlineLevel="2"/>
    <col min="60" max="60" width="5.33333333333333" style="16" hidden="1" customWidth="1" outlineLevel="1"/>
    <col min="61" max="61" width="27" style="16" hidden="1" customWidth="1" outlineLevel="1"/>
    <col min="62" max="62" width="22.8333333333333" style="16" hidden="1" customWidth="1" outlineLevel="1"/>
    <col min="63" max="63" width="25.25" style="17" hidden="1" customWidth="1" outlineLevel="1"/>
    <col min="64" max="64" width="11.3333333333333" style="16" hidden="1" customWidth="1" outlineLevel="1"/>
    <col min="65" max="65" width="24.5833333333333" style="16" hidden="1" customWidth="1" outlineLevel="1"/>
    <col min="66" max="66" width="4.08333333333333" style="16" hidden="1" customWidth="1" outlineLevel="1"/>
    <col min="67" max="67" width="19" style="16" hidden="1" customWidth="1" outlineLevel="2"/>
    <col min="68" max="68" width="18.0833333333333" style="10" hidden="1" customWidth="1" outlineLevel="2"/>
    <col min="69" max="69" width="16.3333333333333" style="10" hidden="1" customWidth="1" outlineLevel="2"/>
    <col min="70" max="70" width="32" style="10" hidden="1" customWidth="1" outlineLevel="2"/>
    <col min="71" max="72" width="9.08333333333333" style="10" hidden="1" customWidth="1" outlineLevel="1"/>
    <col min="73" max="73" width="9.08333333333333" style="10" customWidth="1" collapsed="1"/>
    <col min="74" max="16384" width="9.08333333333333" style="10"/>
  </cols>
  <sheetData>
    <row r="1" customHeight="1" spans="23:70">
      <c r="W1" s="7"/>
      <c r="X1" s="67"/>
      <c r="Y1" s="7"/>
      <c r="Z1" s="7"/>
      <c r="AA1" s="12"/>
      <c r="AB1" s="7"/>
      <c r="AC1" s="7"/>
      <c r="AF1" s="7"/>
      <c r="AG1" s="7"/>
      <c r="AJ1" s="7"/>
      <c r="AK1" s="67"/>
      <c r="AL1" s="67"/>
      <c r="AM1" s="67"/>
      <c r="AN1" s="121"/>
      <c r="AO1" s="121"/>
      <c r="AP1" s="7"/>
      <c r="AQ1" s="67"/>
      <c r="AR1" s="7"/>
      <c r="AS1" s="12"/>
      <c r="AT1" s="7"/>
      <c r="AU1" s="7"/>
      <c r="AV1" s="7"/>
      <c r="AW1" s="7"/>
      <c r="AX1" s="7"/>
      <c r="AY1" s="99"/>
      <c r="AZ1" s="7"/>
      <c r="BA1" s="99"/>
      <c r="BB1" s="99"/>
      <c r="BC1" s="99"/>
      <c r="BD1" s="99"/>
      <c r="BE1" s="121"/>
      <c r="BF1" s="99"/>
      <c r="BG1" s="99"/>
      <c r="BH1" s="10"/>
      <c r="BI1" s="99"/>
      <c r="BJ1" s="99"/>
      <c r="BK1" s="121"/>
      <c r="BL1" s="99"/>
      <c r="BM1" s="99"/>
      <c r="BN1" s="10"/>
      <c r="BO1" s="15"/>
      <c r="BP1" s="180"/>
      <c r="BQ1" s="180"/>
      <c r="BR1" s="180"/>
    </row>
    <row r="2" s="7" customFormat="1" ht="41.25" customHeight="1" outlineLevel="1" spans="1:70">
      <c r="A2" s="18" t="s">
        <v>0</v>
      </c>
      <c r="B2" s="19"/>
      <c r="C2" s="19" t="str">
        <f>IF(I3="SOCKS","S",IF(I3="ACCESSORIES","A","G"))</f>
        <v>A</v>
      </c>
      <c r="D2" s="19"/>
      <c r="E2" s="19"/>
      <c r="G2" s="20" t="s">
        <v>1</v>
      </c>
      <c r="H2" s="21" t="s">
        <v>2</v>
      </c>
      <c r="I2" s="21" t="s">
        <v>3</v>
      </c>
      <c r="J2" s="21" t="s">
        <v>4</v>
      </c>
      <c r="K2" s="47" t="s">
        <v>5</v>
      </c>
      <c r="L2" s="48" t="s">
        <v>6</v>
      </c>
      <c r="M2" s="49" t="s">
        <v>7</v>
      </c>
      <c r="N2" s="50"/>
      <c r="O2" s="50"/>
      <c r="P2" s="50"/>
      <c r="Q2" s="50"/>
      <c r="R2" s="50"/>
      <c r="S2" s="50"/>
      <c r="U2" s="12"/>
      <c r="W2" s="67"/>
      <c r="X2" s="67"/>
      <c r="Y2" s="67"/>
      <c r="Z2" s="12"/>
      <c r="AF2" s="99"/>
      <c r="AG2" s="99"/>
      <c r="AJ2" s="67"/>
      <c r="AK2" s="67"/>
      <c r="AL2" s="67"/>
      <c r="AM2" s="121"/>
      <c r="AN2" s="121"/>
      <c r="AP2" s="67"/>
      <c r="AR2" s="12"/>
      <c r="AX2" s="99"/>
      <c r="AZ2" s="99"/>
      <c r="BA2" s="99"/>
      <c r="BE2" s="12"/>
      <c r="BK2" s="12"/>
      <c r="BO2" s="99"/>
      <c r="BP2" s="181"/>
      <c r="BQ2" s="181"/>
      <c r="BR2" s="181"/>
    </row>
    <row r="3" s="7" customFormat="1" ht="35.15" customHeight="1" outlineLevel="1" spans="1:70">
      <c r="A3" s="22"/>
      <c r="G3" s="23">
        <v>45820</v>
      </c>
      <c r="H3" s="24" t="s">
        <v>8</v>
      </c>
      <c r="I3" s="24" t="s">
        <v>9</v>
      </c>
      <c r="J3" s="24" t="s">
        <v>10</v>
      </c>
      <c r="K3" s="51" t="s">
        <v>11</v>
      </c>
      <c r="L3" s="52"/>
      <c r="M3" s="53" t="str">
        <f>$C$2&amp;"_"&amp;$L$3&amp;"_"&amp;$J$3&amp;"_"&amp;$H$3&amp;"-"&amp;$K$3&amp;TEXT($G$3,"yymmdd")</f>
        <v>A__FW_SECRET PKG-RECALL250612</v>
      </c>
      <c r="N3" s="54"/>
      <c r="O3" s="50"/>
      <c r="P3" s="50"/>
      <c r="Q3" s="50"/>
      <c r="R3" s="50"/>
      <c r="S3" s="50"/>
      <c r="U3" s="12"/>
      <c r="W3" s="67"/>
      <c r="X3" s="67"/>
      <c r="Y3" s="67"/>
      <c r="Z3" s="12"/>
      <c r="AF3" s="100"/>
      <c r="AG3" s="99"/>
      <c r="AJ3" s="67"/>
      <c r="AK3" s="67"/>
      <c r="AL3" s="67"/>
      <c r="AM3" s="121"/>
      <c r="AN3" s="121"/>
      <c r="AP3" s="67"/>
      <c r="AR3" s="12"/>
      <c r="AX3" s="99"/>
      <c r="AZ3" s="99"/>
      <c r="BA3" s="99"/>
      <c r="BE3" s="12"/>
      <c r="BK3" s="12"/>
      <c r="BO3" s="99"/>
      <c r="BP3" s="181"/>
      <c r="BQ3" s="181"/>
      <c r="BR3" s="181"/>
    </row>
    <row r="4" s="7" customFormat="1" ht="51" customHeight="1" spans="7:70">
      <c r="G4" s="25"/>
      <c r="H4" s="25"/>
      <c r="K4" s="50"/>
      <c r="L4" s="50"/>
      <c r="M4" s="50"/>
      <c r="N4" s="50"/>
      <c r="O4" s="50"/>
      <c r="P4" s="50"/>
      <c r="Q4" s="50"/>
      <c r="R4" s="50"/>
      <c r="S4" s="50"/>
      <c r="U4" s="12"/>
      <c r="W4" s="67"/>
      <c r="X4" s="67"/>
      <c r="Y4" s="67"/>
      <c r="Z4" s="12"/>
      <c r="AF4" s="99"/>
      <c r="AG4" s="99"/>
      <c r="AJ4" s="67"/>
      <c r="AK4" s="67"/>
      <c r="AL4" s="67"/>
      <c r="AM4" s="121"/>
      <c r="AN4" s="121"/>
      <c r="AP4" s="67"/>
      <c r="AR4" s="12"/>
      <c r="AX4" s="99"/>
      <c r="AZ4" s="99"/>
      <c r="BA4" s="99"/>
      <c r="BE4" s="12"/>
      <c r="BK4" s="12"/>
      <c r="BO4" s="99"/>
      <c r="BP4" s="181"/>
      <c r="BQ4" s="181"/>
      <c r="BR4" s="181"/>
    </row>
    <row r="5" s="7" customFormat="1" ht="35.15" hidden="1" customHeight="1" outlineLevel="1" spans="7:70">
      <c r="G5" s="26" t="s">
        <v>12</v>
      </c>
      <c r="H5" s="27">
        <v>9000</v>
      </c>
      <c r="K5" s="50"/>
      <c r="L5" s="50"/>
      <c r="M5" s="50"/>
      <c r="N5" s="50"/>
      <c r="O5" s="50"/>
      <c r="P5" s="50"/>
      <c r="Q5" s="50"/>
      <c r="R5" s="50"/>
      <c r="S5" s="50"/>
      <c r="U5" s="12"/>
      <c r="W5" s="67"/>
      <c r="X5" s="67"/>
      <c r="Y5" s="67"/>
      <c r="Z5" s="12"/>
      <c r="AF5" s="99"/>
      <c r="AG5" s="99"/>
      <c r="AJ5" s="67"/>
      <c r="AK5" s="67"/>
      <c r="AL5" s="67"/>
      <c r="AM5" s="121"/>
      <c r="AN5" s="121"/>
      <c r="AP5" s="67"/>
      <c r="AR5" s="12"/>
      <c r="AX5" s="99"/>
      <c r="AZ5" s="99"/>
      <c r="BA5" s="99"/>
      <c r="BE5" s="12"/>
      <c r="BK5" s="12"/>
      <c r="BO5" s="99"/>
      <c r="BP5" s="181"/>
      <c r="BQ5" s="181"/>
      <c r="BR5" s="181"/>
    </row>
    <row r="6" s="7" customFormat="1" ht="35.15" hidden="1" customHeight="1" outlineLevel="1" spans="7:70">
      <c r="G6" s="28" t="s">
        <v>13</v>
      </c>
      <c r="H6" s="29" t="s">
        <v>14</v>
      </c>
      <c r="K6" s="50"/>
      <c r="L6" s="50"/>
      <c r="M6" s="50"/>
      <c r="N6" s="50"/>
      <c r="O6" s="50"/>
      <c r="P6" s="50"/>
      <c r="Q6" s="50"/>
      <c r="R6" s="50"/>
      <c r="S6" s="50"/>
      <c r="U6" s="12"/>
      <c r="W6" s="67"/>
      <c r="X6" s="67"/>
      <c r="Y6" s="67"/>
      <c r="Z6" s="12"/>
      <c r="AF6" s="99"/>
      <c r="AG6" s="99"/>
      <c r="AJ6" s="67"/>
      <c r="AK6" s="67"/>
      <c r="AL6" s="67"/>
      <c r="AM6" s="121"/>
      <c r="AN6" s="121"/>
      <c r="AP6" s="67"/>
      <c r="AR6" s="12"/>
      <c r="AX6" s="99"/>
      <c r="AZ6" s="99"/>
      <c r="BA6" s="99"/>
      <c r="BE6" s="12"/>
      <c r="BK6" s="12"/>
      <c r="BO6" s="99"/>
      <c r="BP6" s="181"/>
      <c r="BQ6" s="181"/>
      <c r="BR6" s="181"/>
    </row>
    <row r="7" s="7" customFormat="1" ht="35.15" hidden="1" customHeight="1" outlineLevel="1" spans="7:70">
      <c r="G7" s="28" t="s">
        <v>15</v>
      </c>
      <c r="H7" s="30">
        <v>1.48</v>
      </c>
      <c r="K7" s="50"/>
      <c r="L7" s="50"/>
      <c r="M7" s="50"/>
      <c r="N7" s="50"/>
      <c r="O7" s="50"/>
      <c r="P7" s="50"/>
      <c r="Q7" s="50"/>
      <c r="R7" s="50"/>
      <c r="S7" s="50"/>
      <c r="U7" s="12"/>
      <c r="W7" s="67"/>
      <c r="X7" s="67"/>
      <c r="Y7" s="67"/>
      <c r="Z7" s="12"/>
      <c r="AF7" s="99"/>
      <c r="AG7" s="99"/>
      <c r="AJ7" s="67"/>
      <c r="AK7" s="67"/>
      <c r="AL7" s="67"/>
      <c r="AM7" s="121"/>
      <c r="AN7" s="121"/>
      <c r="AP7" s="67"/>
      <c r="AR7" s="12"/>
      <c r="AX7" s="99"/>
      <c r="AZ7" s="99"/>
      <c r="BA7" s="99"/>
      <c r="BE7" s="12"/>
      <c r="BK7" s="12"/>
      <c r="BO7" s="99"/>
      <c r="BP7" s="181"/>
      <c r="BQ7" s="181"/>
      <c r="BR7" s="181"/>
    </row>
    <row r="8" s="7" customFormat="1" ht="35.15" hidden="1" customHeight="1" outlineLevel="1" spans="7:70">
      <c r="G8" s="28" t="s">
        <v>16</v>
      </c>
      <c r="H8" s="31"/>
      <c r="I8" s="7" t="s">
        <v>17</v>
      </c>
      <c r="K8" s="50"/>
      <c r="L8" s="50"/>
      <c r="M8" s="50"/>
      <c r="N8" s="50"/>
      <c r="O8" s="50"/>
      <c r="P8" s="50"/>
      <c r="Q8" s="50"/>
      <c r="R8" s="50"/>
      <c r="S8" s="50"/>
      <c r="U8" s="12"/>
      <c r="W8" s="67"/>
      <c r="X8" s="67"/>
      <c r="Y8" s="67"/>
      <c r="Z8" s="12"/>
      <c r="AF8" s="99"/>
      <c r="AG8" s="99"/>
      <c r="AJ8" s="67"/>
      <c r="AK8" s="67"/>
      <c r="AL8" s="67"/>
      <c r="AM8" s="121"/>
      <c r="AN8" s="121"/>
      <c r="AP8" s="67"/>
      <c r="AR8" s="12"/>
      <c r="AX8" s="99"/>
      <c r="AZ8" s="99"/>
      <c r="BA8" s="99"/>
      <c r="BE8" s="12"/>
      <c r="BK8" s="12"/>
      <c r="BO8" s="99"/>
      <c r="BP8" s="181"/>
      <c r="BQ8" s="181"/>
      <c r="BR8" s="181"/>
    </row>
    <row r="9" s="7" customFormat="1" ht="35.15" hidden="1" customHeight="1" outlineLevel="1" spans="7:70">
      <c r="G9" s="28" t="s">
        <v>18</v>
      </c>
      <c r="H9" s="31"/>
      <c r="I9" s="7" t="s">
        <v>17</v>
      </c>
      <c r="K9" s="50"/>
      <c r="L9" s="50"/>
      <c r="M9" s="50"/>
      <c r="N9" s="50"/>
      <c r="O9" s="50"/>
      <c r="P9" s="50"/>
      <c r="Q9" s="50"/>
      <c r="R9" s="50"/>
      <c r="S9" s="50"/>
      <c r="U9" s="12"/>
      <c r="W9" s="67"/>
      <c r="X9" s="67"/>
      <c r="Y9" s="67"/>
      <c r="Z9" s="12"/>
      <c r="AF9" s="99"/>
      <c r="AG9" s="99"/>
      <c r="AJ9" s="67"/>
      <c r="AK9" s="67"/>
      <c r="AL9" s="67"/>
      <c r="AM9" s="121"/>
      <c r="AN9" s="121"/>
      <c r="AP9" s="67"/>
      <c r="AR9" s="12"/>
      <c r="AX9" s="99"/>
      <c r="AZ9" s="99"/>
      <c r="BA9" s="99"/>
      <c r="BE9" s="12"/>
      <c r="BK9" s="12"/>
      <c r="BO9" s="99"/>
      <c r="BP9" s="181"/>
      <c r="BQ9" s="181"/>
      <c r="BR9" s="181"/>
    </row>
    <row r="10" s="7" customFormat="1" ht="38.25" customHeight="1" collapsed="1" spans="7:70">
      <c r="G10" s="32"/>
      <c r="H10" s="32"/>
      <c r="K10" s="50"/>
      <c r="L10" s="50"/>
      <c r="M10" s="50"/>
      <c r="N10" s="50"/>
      <c r="O10" s="50"/>
      <c r="P10" s="50"/>
      <c r="Q10" s="50"/>
      <c r="R10" s="50"/>
      <c r="S10" s="50"/>
      <c r="U10" s="68"/>
      <c r="W10" s="67"/>
      <c r="X10" s="67"/>
      <c r="Y10" s="67"/>
      <c r="Z10" s="12"/>
      <c r="AF10" s="99"/>
      <c r="AG10" s="99"/>
      <c r="AJ10" s="67"/>
      <c r="AK10" s="67"/>
      <c r="AL10" s="67"/>
      <c r="AM10" s="121"/>
      <c r="AN10" s="121"/>
      <c r="AP10" s="67"/>
      <c r="AR10" s="12"/>
      <c r="AX10" s="99"/>
      <c r="AZ10" s="99"/>
      <c r="BA10" s="99"/>
      <c r="BE10" s="12"/>
      <c r="BK10" s="12"/>
      <c r="BO10" s="99"/>
      <c r="BP10" s="181"/>
      <c r="BQ10" s="181"/>
      <c r="BR10" s="181"/>
    </row>
    <row r="11" s="8" customFormat="1" ht="50.25" customHeight="1" spans="1:70">
      <c r="A11" s="33" t="s">
        <v>19</v>
      </c>
      <c r="B11" s="34" t="s">
        <v>3</v>
      </c>
      <c r="C11" s="34" t="s">
        <v>20</v>
      </c>
      <c r="D11" s="34" t="s">
        <v>4</v>
      </c>
      <c r="E11" s="34" t="s">
        <v>21</v>
      </c>
      <c r="F11" s="34" t="s">
        <v>22</v>
      </c>
      <c r="G11" s="34" t="s">
        <v>23</v>
      </c>
      <c r="H11" s="34" t="s">
        <v>24</v>
      </c>
      <c r="I11" s="34" t="s">
        <v>25</v>
      </c>
      <c r="J11" s="34" t="s">
        <v>26</v>
      </c>
      <c r="K11" s="34" t="s">
        <v>27</v>
      </c>
      <c r="L11" s="34" t="s">
        <v>28</v>
      </c>
      <c r="M11" s="34" t="s">
        <v>29</v>
      </c>
      <c r="N11" s="34" t="s">
        <v>30</v>
      </c>
      <c r="O11" s="34" t="s">
        <v>31</v>
      </c>
      <c r="P11" s="34" t="s">
        <v>32</v>
      </c>
      <c r="Q11" s="34" t="s">
        <v>33</v>
      </c>
      <c r="R11" s="69" t="s">
        <v>34</v>
      </c>
      <c r="S11" s="70" t="s">
        <v>35</v>
      </c>
      <c r="U11" s="71" t="s">
        <v>36</v>
      </c>
      <c r="V11" s="21" t="s">
        <v>37</v>
      </c>
      <c r="W11" s="72" t="s">
        <v>38</v>
      </c>
      <c r="X11" s="72" t="s">
        <v>39</v>
      </c>
      <c r="Y11" s="101" t="s">
        <v>40</v>
      </c>
      <c r="Z11" s="71" t="s">
        <v>41</v>
      </c>
      <c r="AA11" s="72" t="s">
        <v>42</v>
      </c>
      <c r="AB11" s="72"/>
      <c r="AC11" s="101"/>
      <c r="AD11" s="102"/>
      <c r="AF11" s="103" t="s">
        <v>43</v>
      </c>
      <c r="AG11" s="122" t="s">
        <v>43</v>
      </c>
      <c r="AI11" s="123" t="s">
        <v>37</v>
      </c>
      <c r="AJ11" s="124" t="s">
        <v>38</v>
      </c>
      <c r="AK11" s="124" t="s">
        <v>39</v>
      </c>
      <c r="AL11" s="124" t="s">
        <v>44</v>
      </c>
      <c r="AM11" s="125" t="s">
        <v>45</v>
      </c>
      <c r="AN11" s="125" t="s">
        <v>46</v>
      </c>
      <c r="AO11" s="124" t="s">
        <v>47</v>
      </c>
      <c r="AP11" s="144" t="s">
        <v>40</v>
      </c>
      <c r="AQ11" s="145"/>
      <c r="AR11" s="146" t="s">
        <v>41</v>
      </c>
      <c r="AS11" s="147" t="s">
        <v>42</v>
      </c>
      <c r="AT11" s="148"/>
      <c r="AU11" s="149"/>
      <c r="AV11" s="150" t="s">
        <v>48</v>
      </c>
      <c r="AW11" s="124" t="s">
        <v>49</v>
      </c>
      <c r="AX11" s="144" t="s">
        <v>50</v>
      </c>
      <c r="AZ11" s="162" t="s">
        <v>51</v>
      </c>
      <c r="BA11" s="124" t="s">
        <v>43</v>
      </c>
      <c r="BB11" s="124" t="s">
        <v>52</v>
      </c>
      <c r="BC11" s="124" t="s">
        <v>53</v>
      </c>
      <c r="BD11" s="124" t="s">
        <v>54</v>
      </c>
      <c r="BE11" s="172" t="s">
        <v>55</v>
      </c>
      <c r="BF11" s="173" t="s">
        <v>56</v>
      </c>
      <c r="BG11" s="173" t="s">
        <v>55</v>
      </c>
      <c r="BI11" s="124" t="s">
        <v>53</v>
      </c>
      <c r="BJ11" s="124" t="s">
        <v>54</v>
      </c>
      <c r="BK11" s="172" t="s">
        <v>55</v>
      </c>
      <c r="BL11" s="173" t="s">
        <v>56</v>
      </c>
      <c r="BM11" s="173" t="s">
        <v>55</v>
      </c>
      <c r="BO11" s="182" t="s">
        <v>57</v>
      </c>
      <c r="BP11" s="183" t="s">
        <v>58</v>
      </c>
      <c r="BQ11" s="182" t="s">
        <v>59</v>
      </c>
      <c r="BR11" s="184" t="s">
        <v>60</v>
      </c>
    </row>
    <row r="12" s="8" customFormat="1" ht="51" customHeight="1" spans="1:70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73"/>
      <c r="S12" s="74"/>
      <c r="U12" s="75"/>
      <c r="V12" s="76"/>
      <c r="W12" s="77" t="s">
        <v>61</v>
      </c>
      <c r="X12" s="78"/>
      <c r="Y12" s="104"/>
      <c r="Z12" s="75"/>
      <c r="AA12" s="77" t="s">
        <v>62</v>
      </c>
      <c r="AB12" s="77" t="s">
        <v>63</v>
      </c>
      <c r="AC12" s="105" t="s">
        <v>64</v>
      </c>
      <c r="AD12" s="102"/>
      <c r="AF12" s="106" t="s">
        <v>65</v>
      </c>
      <c r="AG12" s="126" t="s">
        <v>66</v>
      </c>
      <c r="AI12" s="127"/>
      <c r="AJ12" s="128" t="s">
        <v>61</v>
      </c>
      <c r="AK12" s="129"/>
      <c r="AL12" s="129"/>
      <c r="AM12" s="130"/>
      <c r="AN12" s="131" t="s">
        <v>67</v>
      </c>
      <c r="AO12" s="128" t="s">
        <v>61</v>
      </c>
      <c r="AP12" s="151" t="s">
        <v>68</v>
      </c>
      <c r="AQ12" s="145"/>
      <c r="AR12" s="152"/>
      <c r="AS12" s="128" t="s">
        <v>62</v>
      </c>
      <c r="AT12" s="128" t="s">
        <v>63</v>
      </c>
      <c r="AU12" s="128" t="s">
        <v>64</v>
      </c>
      <c r="AV12" s="153"/>
      <c r="AW12" s="128" t="s">
        <v>69</v>
      </c>
      <c r="AX12" s="151" t="s">
        <v>70</v>
      </c>
      <c r="AZ12" s="163"/>
      <c r="BA12" s="128" t="str">
        <f>IF(H6="USA","USD",IF(H6="DI","USD","CAD"))</f>
        <v>CAD</v>
      </c>
      <c r="BB12" s="128" t="str">
        <f>IF(H6="USA","USD",IF(H6="DI","USD","CAD"))</f>
        <v>CAD</v>
      </c>
      <c r="BC12" s="164">
        <f>H8*0.01</f>
        <v>0</v>
      </c>
      <c r="BD12" s="164">
        <f>H9*0.01</f>
        <v>0</v>
      </c>
      <c r="BE12" s="174" t="s">
        <v>71</v>
      </c>
      <c r="BF12" s="175"/>
      <c r="BG12" s="176" t="str">
        <f>BB12</f>
        <v>CAD</v>
      </c>
      <c r="BI12" s="164">
        <f>H8*0.01</f>
        <v>0</v>
      </c>
      <c r="BJ12" s="164">
        <f>H9*0.01</f>
        <v>0</v>
      </c>
      <c r="BK12" s="174" t="s">
        <v>71</v>
      </c>
      <c r="BL12" s="175"/>
      <c r="BM12" s="176" t="str">
        <f>BG12</f>
        <v>CAD</v>
      </c>
      <c r="BO12" s="185"/>
      <c r="BP12" s="186"/>
      <c r="BQ12" s="185"/>
      <c r="BR12" s="187">
        <v>0.65</v>
      </c>
    </row>
    <row r="13" s="9" customFormat="1" ht="51" hidden="1" customHeight="1" spans="1:70">
      <c r="A13" s="37" t="s">
        <v>19</v>
      </c>
      <c r="B13" s="38" t="s">
        <v>3</v>
      </c>
      <c r="C13" s="38" t="s">
        <v>20</v>
      </c>
      <c r="D13" s="38" t="s">
        <v>4</v>
      </c>
      <c r="E13" s="38" t="s">
        <v>21</v>
      </c>
      <c r="F13" s="38" t="s">
        <v>72</v>
      </c>
      <c r="G13" s="39" t="s">
        <v>23</v>
      </c>
      <c r="H13" s="39" t="s">
        <v>24</v>
      </c>
      <c r="I13" s="39" t="s">
        <v>25</v>
      </c>
      <c r="J13" s="39" t="s">
        <v>26</v>
      </c>
      <c r="K13" s="39" t="s">
        <v>27</v>
      </c>
      <c r="L13" s="39" t="s">
        <v>28</v>
      </c>
      <c r="M13" s="39" t="s">
        <v>29</v>
      </c>
      <c r="N13" s="39" t="s">
        <v>30</v>
      </c>
      <c r="O13" s="39" t="s">
        <v>31</v>
      </c>
      <c r="P13" s="39" t="s">
        <v>32</v>
      </c>
      <c r="Q13" s="39" t="s">
        <v>33</v>
      </c>
      <c r="R13" s="79" t="s">
        <v>34</v>
      </c>
      <c r="S13" s="80" t="s">
        <v>35</v>
      </c>
      <c r="T13" s="9" t="s">
        <v>73</v>
      </c>
      <c r="U13" s="81" t="s">
        <v>36</v>
      </c>
      <c r="V13" s="82" t="s">
        <v>37</v>
      </c>
      <c r="W13" s="83" t="s">
        <v>38</v>
      </c>
      <c r="X13" s="83" t="s">
        <v>39</v>
      </c>
      <c r="Y13" s="107" t="s">
        <v>40</v>
      </c>
      <c r="Z13" s="81" t="s">
        <v>41</v>
      </c>
      <c r="AA13" s="83" t="s">
        <v>62</v>
      </c>
      <c r="AB13" s="83" t="s">
        <v>63</v>
      </c>
      <c r="AC13" s="108" t="s">
        <v>64</v>
      </c>
      <c r="AD13" s="109" t="s">
        <v>74</v>
      </c>
      <c r="AE13" s="9" t="s">
        <v>75</v>
      </c>
      <c r="AF13" s="110" t="s">
        <v>76</v>
      </c>
      <c r="AG13" s="132" t="s">
        <v>77</v>
      </c>
      <c r="AI13" s="133" t="s">
        <v>78</v>
      </c>
      <c r="AJ13" s="134" t="s">
        <v>79</v>
      </c>
      <c r="AK13" s="135" t="s">
        <v>80</v>
      </c>
      <c r="AL13" s="135" t="s">
        <v>44</v>
      </c>
      <c r="AM13" s="136" t="s">
        <v>45</v>
      </c>
      <c r="AN13" s="136" t="s">
        <v>46</v>
      </c>
      <c r="AO13" s="135" t="s">
        <v>47</v>
      </c>
      <c r="AP13" s="154" t="s">
        <v>81</v>
      </c>
      <c r="AQ13" s="155" t="s">
        <v>82</v>
      </c>
      <c r="AR13" s="156" t="s">
        <v>83</v>
      </c>
      <c r="AS13" s="134" t="s">
        <v>84</v>
      </c>
      <c r="AT13" s="134" t="s">
        <v>85</v>
      </c>
      <c r="AU13" s="134" t="s">
        <v>86</v>
      </c>
      <c r="AV13" s="134" t="s">
        <v>48</v>
      </c>
      <c r="AW13" s="135" t="s">
        <v>49</v>
      </c>
      <c r="AX13" s="154" t="s">
        <v>50</v>
      </c>
      <c r="AY13" s="9" t="s">
        <v>87</v>
      </c>
      <c r="AZ13" s="165" t="s">
        <v>88</v>
      </c>
      <c r="BA13" s="134" t="s">
        <v>89</v>
      </c>
      <c r="BB13" s="134" t="s">
        <v>52</v>
      </c>
      <c r="BC13" s="134" t="s">
        <v>90</v>
      </c>
      <c r="BD13" s="134" t="s">
        <v>54</v>
      </c>
      <c r="BE13" s="134" t="s">
        <v>91</v>
      </c>
      <c r="BF13" s="134" t="s">
        <v>92</v>
      </c>
      <c r="BG13" s="134" t="s">
        <v>55</v>
      </c>
      <c r="BH13" s="9" t="s">
        <v>93</v>
      </c>
      <c r="BI13" s="134" t="s">
        <v>90</v>
      </c>
      <c r="BJ13" s="134" t="s">
        <v>54</v>
      </c>
      <c r="BK13" s="134" t="s">
        <v>91</v>
      </c>
      <c r="BL13" s="134" t="s">
        <v>92</v>
      </c>
      <c r="BM13" s="134" t="s">
        <v>55</v>
      </c>
      <c r="BN13" s="9" t="s">
        <v>93</v>
      </c>
      <c r="BO13" s="188" t="s">
        <v>94</v>
      </c>
      <c r="BP13" s="189" t="s">
        <v>95</v>
      </c>
      <c r="BQ13" s="189" t="s">
        <v>96</v>
      </c>
      <c r="BR13" s="190" t="s">
        <v>97</v>
      </c>
    </row>
    <row r="14" s="7" customFormat="1" ht="28.9" hidden="1" customHeight="1" spans="1:70">
      <c r="A14" s="40">
        <f>ROW()-14</f>
        <v>0</v>
      </c>
      <c r="B14" s="41" t="str">
        <f>$I$3</f>
        <v>ACCESSORIES</v>
      </c>
      <c r="C14" s="41">
        <f>$L$3</f>
        <v>0</v>
      </c>
      <c r="D14" s="41" t="str">
        <f>$J$3</f>
        <v>FW</v>
      </c>
      <c r="E14" s="41" t="str">
        <f>$H$3</f>
        <v>SECRET PKG</v>
      </c>
      <c r="F14" s="41" t="str">
        <f>IF($G$3="","",TEXT($G$3,"mmm dd-yy"))</f>
        <v>Jun 12-25</v>
      </c>
      <c r="G14" s="42"/>
      <c r="H14" s="43"/>
      <c r="I14" s="55"/>
      <c r="J14" s="56"/>
      <c r="K14" s="57"/>
      <c r="L14" s="57"/>
      <c r="M14" s="58"/>
      <c r="N14" s="59"/>
      <c r="O14" s="60"/>
      <c r="P14" s="59"/>
      <c r="Q14" s="84"/>
      <c r="R14" s="59"/>
      <c r="S14" s="85"/>
      <c r="T14" s="86"/>
      <c r="U14" s="87"/>
      <c r="V14" s="88">
        <v>3000</v>
      </c>
      <c r="W14" s="89">
        <v>12</v>
      </c>
      <c r="X14" s="90" t="s">
        <v>98</v>
      </c>
      <c r="Y14" s="111" t="s">
        <v>99</v>
      </c>
      <c r="Z14" s="87">
        <v>24</v>
      </c>
      <c r="AA14" s="112">
        <v>24</v>
      </c>
      <c r="AB14" s="112">
        <v>24</v>
      </c>
      <c r="AC14" s="113">
        <v>24</v>
      </c>
      <c r="AD14" s="114"/>
      <c r="AE14" s="86"/>
      <c r="AF14" s="115">
        <v>0.16</v>
      </c>
      <c r="AG14" s="137">
        <v>0.15</v>
      </c>
      <c r="AH14" s="86"/>
      <c r="AI14" s="138">
        <f t="shared" ref="AI14:AK24" si="0">V14</f>
        <v>3000</v>
      </c>
      <c r="AJ14" s="139">
        <f t="shared" si="0"/>
        <v>12</v>
      </c>
      <c r="AK14" s="139" t="str">
        <f t="shared" si="0"/>
        <v>Dz</v>
      </c>
      <c r="AL14" s="139">
        <f>IF($X14="DZ",$W14/12,$W14)</f>
        <v>1</v>
      </c>
      <c r="AM14" s="140">
        <v>1</v>
      </c>
      <c r="AN14" s="141">
        <v>1</v>
      </c>
      <c r="AO14" s="157">
        <f>$AL14*$AM14+$AN14</f>
        <v>2</v>
      </c>
      <c r="AP14" s="158" t="s">
        <v>100</v>
      </c>
      <c r="AQ14" s="159"/>
      <c r="AR14" s="94">
        <f t="shared" ref="AR14:AU24" si="1">Z14</f>
        <v>24</v>
      </c>
      <c r="AS14" s="112">
        <f t="shared" si="1"/>
        <v>24</v>
      </c>
      <c r="AT14" s="112">
        <f t="shared" si="1"/>
        <v>24</v>
      </c>
      <c r="AU14" s="112">
        <f t="shared" si="1"/>
        <v>24</v>
      </c>
      <c r="AV14" s="160">
        <f>AS14*AT14*AU14/1000000</f>
        <v>0.013824</v>
      </c>
      <c r="AW14" s="166">
        <f>IFERROR(58/AV14,"")</f>
        <v>4195.60185185185</v>
      </c>
      <c r="AX14" s="167">
        <f>IFERROR(IF($H$6="DI",0,$H$5/$AW14/AR14),"")</f>
        <v>0.0893793103448276</v>
      </c>
      <c r="AY14" s="86"/>
      <c r="AZ14" s="168">
        <f t="shared" ref="AZ14:AZ24" si="2">IF($H$6="CANADA",AF14,IF($H$6="DI",0,AG14))</f>
        <v>0.16</v>
      </c>
      <c r="BA14" s="169">
        <f>AO14*AZ14</f>
        <v>0.32</v>
      </c>
      <c r="BB14" s="170">
        <f>IFERROR(IF($D$6="DI",$AO14,($AO14+$AX14+$BA14)*$H$7),"")</f>
        <v>3.56588137931034</v>
      </c>
      <c r="BC14" s="171">
        <f>IFERROR(BG14*$H$8*0.01,"")</f>
        <v>0</v>
      </c>
      <c r="BD14" s="171">
        <f>IFERROR(BG14*$H$9*0.01,"")</f>
        <v>0</v>
      </c>
      <c r="BE14" s="171">
        <f>IFERROR(BG14-BC14-BD14,"")</f>
        <v>3.8759580209895</v>
      </c>
      <c r="BF14" s="177">
        <v>0.08</v>
      </c>
      <c r="BG14" s="171">
        <f>IFERROR(BB14/(1-$BC$12-$BD$12-BF14),"")</f>
        <v>3.8759580209895</v>
      </c>
      <c r="BH14" s="178"/>
      <c r="BI14" s="171">
        <f>IFERROR(BM14*$H$8*0.01,"")</f>
        <v>0</v>
      </c>
      <c r="BJ14" s="171">
        <f>IFERROR(BM14*$H$9*0.01,"")</f>
        <v>0</v>
      </c>
      <c r="BK14" s="171">
        <f>IFERROR(BM14-BI14-BJ14,"")</f>
        <v>3.8759580209895</v>
      </c>
      <c r="BL14" s="179">
        <f>IFERROR((BM14-BI14-BJ14-BB14)/BM14,"")</f>
        <v>0.0799999999999999</v>
      </c>
      <c r="BM14" s="191">
        <f>BG14</f>
        <v>3.8759580209895</v>
      </c>
      <c r="BN14" s="178"/>
      <c r="BO14" s="192">
        <v>11</v>
      </c>
      <c r="BP14" s="193">
        <f>IFERROR((BO14-BM14)/BO14,"")</f>
        <v>0.647640179910045</v>
      </c>
      <c r="BQ14" s="194">
        <f>IFERROR(BM14/(1-BR14),"")</f>
        <v>11.0741657742557</v>
      </c>
      <c r="BR14" s="195">
        <f t="shared" ref="BR14:BR24" si="3">IF(BM14=0,"",$BR$12)</f>
        <v>0.65</v>
      </c>
    </row>
    <row r="15" s="7" customFormat="1" ht="239" customHeight="1" spans="1:70">
      <c r="A15" s="40">
        <f t="shared" ref="A15:A24" si="4">ROW()-14</f>
        <v>1</v>
      </c>
      <c r="B15" s="41" t="str">
        <f t="shared" ref="B15:B24" si="5">$I$3</f>
        <v>ACCESSORIES</v>
      </c>
      <c r="C15" s="41">
        <f>$L$3</f>
        <v>0</v>
      </c>
      <c r="D15" s="41" t="str">
        <f t="shared" ref="D15:D24" si="6">$J$3</f>
        <v>FW</v>
      </c>
      <c r="E15" s="41" t="str">
        <f t="shared" ref="E15:E24" si="7">$H$3</f>
        <v>SECRET PKG</v>
      </c>
      <c r="F15" s="41" t="str">
        <f>IF($G$3="","",TEXT($G$3,"mmm dd-yy"))</f>
        <v>Jun 12-25</v>
      </c>
      <c r="G15" s="44"/>
      <c r="H15" s="45"/>
      <c r="I15" s="61" t="s">
        <v>101</v>
      </c>
      <c r="J15" s="62"/>
      <c r="K15" s="63"/>
      <c r="L15" s="63" t="s">
        <v>102</v>
      </c>
      <c r="M15" s="64"/>
      <c r="N15" s="65"/>
      <c r="O15" s="66" t="s">
        <v>103</v>
      </c>
      <c r="P15" s="65"/>
      <c r="Q15" s="91" t="s">
        <v>104</v>
      </c>
      <c r="R15" s="65"/>
      <c r="S15" s="92"/>
      <c r="T15" s="93"/>
      <c r="U15" s="94" t="str">
        <f>$K$3</f>
        <v>RECALL</v>
      </c>
      <c r="V15" s="88">
        <v>3360</v>
      </c>
      <c r="W15" s="89"/>
      <c r="X15" s="90" t="s">
        <v>105</v>
      </c>
      <c r="Y15" s="111"/>
      <c r="Z15" s="87"/>
      <c r="AA15" s="112"/>
      <c r="AB15" s="112"/>
      <c r="AC15" s="113"/>
      <c r="AD15" s="114"/>
      <c r="AE15" s="93"/>
      <c r="AF15" s="115"/>
      <c r="AG15" s="137"/>
      <c r="AH15" s="86"/>
      <c r="AI15" s="138">
        <f t="shared" si="0"/>
        <v>3360</v>
      </c>
      <c r="AJ15" s="142">
        <f t="shared" si="0"/>
        <v>0</v>
      </c>
      <c r="AK15" s="142" t="str">
        <f t="shared" si="0"/>
        <v>UNIT</v>
      </c>
      <c r="AL15" s="142">
        <f t="shared" ref="AL15:AL24" si="8">IF($X15="DZ",$W15/12,$W15)</f>
        <v>0</v>
      </c>
      <c r="AM15" s="140"/>
      <c r="AN15" s="141"/>
      <c r="AO15" s="157">
        <f>$AL15*$AM15+$AN15</f>
        <v>0</v>
      </c>
      <c r="AP15" s="158"/>
      <c r="AQ15" s="159"/>
      <c r="AR15" s="94">
        <f t="shared" si="1"/>
        <v>0</v>
      </c>
      <c r="AS15" s="161">
        <f t="shared" ref="AS15" si="9">AA15</f>
        <v>0</v>
      </c>
      <c r="AT15" s="161">
        <f t="shared" ref="AT15" si="10">AB15</f>
        <v>0</v>
      </c>
      <c r="AU15" s="161">
        <f t="shared" ref="AU15" si="11">AC15</f>
        <v>0</v>
      </c>
      <c r="AV15" s="160">
        <f>AS15*AT15*AU15/1000000</f>
        <v>0</v>
      </c>
      <c r="AW15" s="166" t="str">
        <f t="shared" ref="AW15:AW24" si="12">IFERROR(58/AV15,"")</f>
        <v/>
      </c>
      <c r="AX15" s="167" t="str">
        <f t="shared" ref="AX15:AX24" si="13">IFERROR(IF($H$6="DI",0,$H$5/$AW15/AU15),"")</f>
        <v/>
      </c>
      <c r="AY15" s="86"/>
      <c r="AZ15" s="169">
        <f t="shared" si="2"/>
        <v>0</v>
      </c>
      <c r="BA15" s="169">
        <f t="shared" ref="BA15:BA24" si="14">AO15*AZ15</f>
        <v>0</v>
      </c>
      <c r="BB15" s="170" t="str">
        <f t="shared" ref="BB15:BB24" si="15">IFERROR(IF($D$6="DI",$AO15,($AO15+$AX15+$BA15)*$H$7),"")</f>
        <v/>
      </c>
      <c r="BC15" s="171" t="str">
        <f>IFERROR(BG15*$H$8*0.01,"")</f>
        <v/>
      </c>
      <c r="BD15" s="171" t="str">
        <f t="shared" ref="BD15:BD24" si="16">IFERROR(BG15*$H$9*0.01,"")</f>
        <v/>
      </c>
      <c r="BE15" s="171" t="str">
        <f t="shared" ref="BE15:BE24" si="17">IFERROR(BG15-BC15-BD15,"")</f>
        <v/>
      </c>
      <c r="BF15" s="177"/>
      <c r="BG15" s="171" t="str">
        <f t="shared" ref="BG15:BG24" si="18">IFERROR(BB15/(1-$BC$12-$BD$12-BF15),"")</f>
        <v/>
      </c>
      <c r="BH15" s="86"/>
      <c r="BI15" s="171" t="str">
        <f t="shared" ref="BI15:BI24" si="19">IFERROR(BM15*$H$8*0.01,"")</f>
        <v/>
      </c>
      <c r="BJ15" s="171" t="str">
        <f t="shared" ref="BJ15:BJ24" si="20">IFERROR(BM15*$H$9*0.01,"")</f>
        <v/>
      </c>
      <c r="BK15" s="171" t="str">
        <f t="shared" ref="BK15:BK24" si="21">IFERROR(BM15-BI15-BJ15,"")</f>
        <v/>
      </c>
      <c r="BL15" s="179"/>
      <c r="BM15" s="191" t="str">
        <f t="shared" ref="BM15:BM24" si="22">BG15</f>
        <v/>
      </c>
      <c r="BN15" s="86"/>
      <c r="BO15" s="196"/>
      <c r="BP15" s="193" t="str">
        <f t="shared" ref="BP15:BP24" si="23">IFERROR((BO15-BM15)/BO15,"")</f>
        <v/>
      </c>
      <c r="BQ15" s="194" t="str">
        <f t="shared" ref="BQ15:BQ24" si="24">IFERROR(BM15/(1-BR15),"")</f>
        <v/>
      </c>
      <c r="BR15" s="195">
        <f t="shared" si="3"/>
        <v>0.65</v>
      </c>
    </row>
    <row r="16" s="7" customFormat="1" ht="239" customHeight="1" spans="1:70">
      <c r="A16" s="40">
        <f t="shared" si="4"/>
        <v>2</v>
      </c>
      <c r="B16" s="41" t="str">
        <f t="shared" si="5"/>
        <v>ACCESSORIES</v>
      </c>
      <c r="C16" s="41">
        <f t="shared" ref="C16:C24" si="25">$L$3</f>
        <v>0</v>
      </c>
      <c r="D16" s="41" t="str">
        <f t="shared" si="6"/>
        <v>FW</v>
      </c>
      <c r="E16" s="41" t="str">
        <f t="shared" si="7"/>
        <v>SECRET PKG</v>
      </c>
      <c r="F16" s="41" t="str">
        <f t="shared" ref="F16:F24" si="26">IF($G$3="","",TEXT($G$3,"mmm dd-yy"))</f>
        <v>Jun 12-25</v>
      </c>
      <c r="G16" s="44"/>
      <c r="H16" s="45"/>
      <c r="I16" s="61" t="s">
        <v>106</v>
      </c>
      <c r="J16" s="62"/>
      <c r="K16" s="63"/>
      <c r="L16" s="63" t="s">
        <v>107</v>
      </c>
      <c r="M16" s="64"/>
      <c r="N16" s="65"/>
      <c r="O16" s="66" t="s">
        <v>108</v>
      </c>
      <c r="P16" s="65"/>
      <c r="Q16" s="91" t="s">
        <v>109</v>
      </c>
      <c r="R16" s="65"/>
      <c r="S16" s="92"/>
      <c r="T16" s="93"/>
      <c r="U16" s="94" t="str">
        <f t="shared" ref="U16" si="27">$K$3</f>
        <v>RECALL</v>
      </c>
      <c r="V16" s="88">
        <v>4400</v>
      </c>
      <c r="W16" s="89"/>
      <c r="X16" s="90" t="s">
        <v>105</v>
      </c>
      <c r="Y16" s="111"/>
      <c r="Z16" s="87"/>
      <c r="AA16" s="112"/>
      <c r="AB16" s="112"/>
      <c r="AC16" s="113"/>
      <c r="AD16" s="114"/>
      <c r="AE16" s="93"/>
      <c r="AF16" s="115"/>
      <c r="AG16" s="137"/>
      <c r="AH16" s="86"/>
      <c r="AI16" s="138">
        <f t="shared" si="0"/>
        <v>4400</v>
      </c>
      <c r="AJ16" s="142">
        <f t="shared" si="0"/>
        <v>0</v>
      </c>
      <c r="AK16" s="142" t="str">
        <f t="shared" si="0"/>
        <v>UNIT</v>
      </c>
      <c r="AL16" s="142">
        <f t="shared" si="8"/>
        <v>0</v>
      </c>
      <c r="AM16" s="140"/>
      <c r="AN16" s="141"/>
      <c r="AO16" s="157">
        <f t="shared" ref="AO16:AO24" si="28">$AL16*$AM16+$AN16</f>
        <v>0</v>
      </c>
      <c r="AP16" s="158"/>
      <c r="AQ16" s="159"/>
      <c r="AR16" s="94">
        <f t="shared" si="1"/>
        <v>0</v>
      </c>
      <c r="AS16" s="161">
        <f t="shared" si="1"/>
        <v>0</v>
      </c>
      <c r="AT16" s="161">
        <f t="shared" si="1"/>
        <v>0</v>
      </c>
      <c r="AU16" s="161">
        <f t="shared" si="1"/>
        <v>0</v>
      </c>
      <c r="AV16" s="160">
        <f t="shared" ref="AV16:AV24" si="29">AS16*AT16*AU16/1000000</f>
        <v>0</v>
      </c>
      <c r="AW16" s="166" t="str">
        <f t="shared" si="12"/>
        <v/>
      </c>
      <c r="AX16" s="167" t="str">
        <f t="shared" si="13"/>
        <v/>
      </c>
      <c r="AY16" s="86"/>
      <c r="AZ16" s="169">
        <f t="shared" si="2"/>
        <v>0</v>
      </c>
      <c r="BA16" s="169">
        <f t="shared" si="14"/>
        <v>0</v>
      </c>
      <c r="BB16" s="170" t="str">
        <f t="shared" si="15"/>
        <v/>
      </c>
      <c r="BC16" s="171" t="str">
        <f t="shared" ref="BC16:BC24" si="30">IFERROR(BG16*$H$8*0.01,"")</f>
        <v/>
      </c>
      <c r="BD16" s="171" t="str">
        <f t="shared" si="16"/>
        <v/>
      </c>
      <c r="BE16" s="171" t="str">
        <f t="shared" si="17"/>
        <v/>
      </c>
      <c r="BF16" s="177"/>
      <c r="BG16" s="171" t="str">
        <f t="shared" si="18"/>
        <v/>
      </c>
      <c r="BH16" s="86"/>
      <c r="BI16" s="171" t="str">
        <f t="shared" si="19"/>
        <v/>
      </c>
      <c r="BJ16" s="171" t="str">
        <f t="shared" si="20"/>
        <v/>
      </c>
      <c r="BK16" s="171" t="str">
        <f t="shared" si="21"/>
        <v/>
      </c>
      <c r="BL16" s="179" t="str">
        <f t="shared" ref="BL16:BL24" si="31">IFERROR((BM16-BI16-BJ16-BB16)/BM16,"")</f>
        <v/>
      </c>
      <c r="BM16" s="191" t="str">
        <f t="shared" si="22"/>
        <v/>
      </c>
      <c r="BN16" s="86"/>
      <c r="BO16" s="196"/>
      <c r="BP16" s="193" t="str">
        <f t="shared" si="23"/>
        <v/>
      </c>
      <c r="BQ16" s="194" t="str">
        <f t="shared" si="24"/>
        <v/>
      </c>
      <c r="BR16" s="195">
        <f t="shared" si="3"/>
        <v>0.65</v>
      </c>
    </row>
    <row r="17" s="7" customFormat="1" ht="239" customHeight="1" spans="1:70">
      <c r="A17" s="40">
        <f t="shared" si="4"/>
        <v>3</v>
      </c>
      <c r="B17" s="41" t="str">
        <f t="shared" si="5"/>
        <v>ACCESSORIES</v>
      </c>
      <c r="C17" s="41">
        <f t="shared" si="25"/>
        <v>0</v>
      </c>
      <c r="D17" s="41" t="str">
        <f t="shared" si="6"/>
        <v>FW</v>
      </c>
      <c r="E17" s="41" t="str">
        <f t="shared" si="7"/>
        <v>SECRET PKG</v>
      </c>
      <c r="F17" s="41" t="str">
        <f t="shared" si="26"/>
        <v>Jun 12-25</v>
      </c>
      <c r="G17" s="44"/>
      <c r="H17" s="45"/>
      <c r="I17" s="61" t="s">
        <v>110</v>
      </c>
      <c r="J17" s="62"/>
      <c r="K17" s="63"/>
      <c r="L17" s="63" t="s">
        <v>111</v>
      </c>
      <c r="M17" s="64"/>
      <c r="N17" s="65"/>
      <c r="O17" s="66" t="s">
        <v>112</v>
      </c>
      <c r="P17" s="65"/>
      <c r="Q17" s="91" t="s">
        <v>113</v>
      </c>
      <c r="R17" s="65"/>
      <c r="S17" s="92"/>
      <c r="T17" s="93"/>
      <c r="U17" s="94" t="str">
        <f t="shared" ref="U17:U24" si="32">$K$3</f>
        <v>RECALL</v>
      </c>
      <c r="V17" s="95">
        <v>1034</v>
      </c>
      <c r="W17" s="96"/>
      <c r="X17" s="90" t="s">
        <v>105</v>
      </c>
      <c r="Y17" s="116"/>
      <c r="Z17" s="117"/>
      <c r="AA17" s="118"/>
      <c r="AB17" s="118"/>
      <c r="AC17" s="119"/>
      <c r="AD17" s="114"/>
      <c r="AE17" s="93"/>
      <c r="AF17" s="120"/>
      <c r="AG17" s="143"/>
      <c r="AH17" s="86"/>
      <c r="AI17" s="138">
        <f t="shared" si="0"/>
        <v>1034</v>
      </c>
      <c r="AJ17" s="142">
        <f t="shared" si="0"/>
        <v>0</v>
      </c>
      <c r="AK17" s="142" t="str">
        <f t="shared" si="0"/>
        <v>UNIT</v>
      </c>
      <c r="AL17" s="142">
        <f t="shared" si="8"/>
        <v>0</v>
      </c>
      <c r="AM17" s="140"/>
      <c r="AN17" s="141"/>
      <c r="AO17" s="157">
        <f t="shared" si="28"/>
        <v>0</v>
      </c>
      <c r="AP17" s="158"/>
      <c r="AQ17" s="159"/>
      <c r="AR17" s="94">
        <f t="shared" si="1"/>
        <v>0</v>
      </c>
      <c r="AS17" s="161">
        <f t="shared" si="1"/>
        <v>0</v>
      </c>
      <c r="AT17" s="161">
        <f t="shared" si="1"/>
        <v>0</v>
      </c>
      <c r="AU17" s="161">
        <f t="shared" si="1"/>
        <v>0</v>
      </c>
      <c r="AV17" s="160">
        <f t="shared" si="29"/>
        <v>0</v>
      </c>
      <c r="AW17" s="166" t="str">
        <f t="shared" si="12"/>
        <v/>
      </c>
      <c r="AX17" s="167" t="str">
        <f t="shared" si="13"/>
        <v/>
      </c>
      <c r="AY17" s="86"/>
      <c r="AZ17" s="169">
        <f t="shared" si="2"/>
        <v>0</v>
      </c>
      <c r="BA17" s="169">
        <f t="shared" si="14"/>
        <v>0</v>
      </c>
      <c r="BB17" s="170" t="str">
        <f t="shared" si="15"/>
        <v/>
      </c>
      <c r="BC17" s="171" t="str">
        <f t="shared" si="30"/>
        <v/>
      </c>
      <c r="BD17" s="171" t="str">
        <f t="shared" si="16"/>
        <v/>
      </c>
      <c r="BE17" s="171" t="str">
        <f t="shared" si="17"/>
        <v/>
      </c>
      <c r="BF17" s="177"/>
      <c r="BG17" s="171" t="str">
        <f t="shared" si="18"/>
        <v/>
      </c>
      <c r="BH17" s="86"/>
      <c r="BI17" s="171" t="str">
        <f t="shared" si="19"/>
        <v/>
      </c>
      <c r="BJ17" s="171" t="str">
        <f t="shared" si="20"/>
        <v/>
      </c>
      <c r="BK17" s="171" t="str">
        <f t="shared" si="21"/>
        <v/>
      </c>
      <c r="BL17" s="179" t="str">
        <f t="shared" si="31"/>
        <v/>
      </c>
      <c r="BM17" s="191" t="str">
        <f t="shared" si="22"/>
        <v/>
      </c>
      <c r="BN17" s="86"/>
      <c r="BO17" s="196"/>
      <c r="BP17" s="193" t="str">
        <f t="shared" si="23"/>
        <v/>
      </c>
      <c r="BQ17" s="194" t="str">
        <f t="shared" si="24"/>
        <v/>
      </c>
      <c r="BR17" s="195">
        <f t="shared" si="3"/>
        <v>0.65</v>
      </c>
    </row>
    <row r="18" s="7" customFormat="1" ht="239" customHeight="1" spans="1:70">
      <c r="A18" s="40">
        <f t="shared" si="4"/>
        <v>4</v>
      </c>
      <c r="B18" s="41" t="str">
        <f t="shared" si="5"/>
        <v>ACCESSORIES</v>
      </c>
      <c r="C18" s="41">
        <f t="shared" si="25"/>
        <v>0</v>
      </c>
      <c r="D18" s="41" t="str">
        <f t="shared" si="6"/>
        <v>FW</v>
      </c>
      <c r="E18" s="41" t="str">
        <f t="shared" si="7"/>
        <v>SECRET PKG</v>
      </c>
      <c r="F18" s="41" t="str">
        <f t="shared" si="26"/>
        <v>Jun 12-25</v>
      </c>
      <c r="G18" s="44"/>
      <c r="H18" s="45"/>
      <c r="I18" s="61"/>
      <c r="J18" s="62"/>
      <c r="K18" s="63"/>
      <c r="L18" s="63"/>
      <c r="M18" s="64"/>
      <c r="N18" s="65"/>
      <c r="O18" s="66" t="s">
        <v>114</v>
      </c>
      <c r="P18" s="65"/>
      <c r="Q18" s="91"/>
      <c r="R18" s="65"/>
      <c r="S18" s="92"/>
      <c r="T18" s="93"/>
      <c r="U18" s="94" t="str">
        <f t="shared" si="32"/>
        <v>RECALL</v>
      </c>
      <c r="V18" s="95"/>
      <c r="W18" s="96"/>
      <c r="X18" s="90"/>
      <c r="Y18" s="116"/>
      <c r="Z18" s="117"/>
      <c r="AA18" s="118"/>
      <c r="AB18" s="118"/>
      <c r="AC18" s="119"/>
      <c r="AD18" s="114"/>
      <c r="AE18" s="93"/>
      <c r="AF18" s="120"/>
      <c r="AG18" s="143"/>
      <c r="AH18" s="86"/>
      <c r="AI18" s="138">
        <f t="shared" si="0"/>
        <v>0</v>
      </c>
      <c r="AJ18" s="142">
        <f t="shared" si="0"/>
        <v>0</v>
      </c>
      <c r="AK18" s="142">
        <f t="shared" si="0"/>
        <v>0</v>
      </c>
      <c r="AL18" s="142">
        <f t="shared" si="8"/>
        <v>0</v>
      </c>
      <c r="AM18" s="140"/>
      <c r="AN18" s="141"/>
      <c r="AO18" s="157">
        <f t="shared" si="28"/>
        <v>0</v>
      </c>
      <c r="AP18" s="158"/>
      <c r="AQ18" s="159"/>
      <c r="AR18" s="94">
        <f t="shared" si="1"/>
        <v>0</v>
      </c>
      <c r="AS18" s="161">
        <f t="shared" si="1"/>
        <v>0</v>
      </c>
      <c r="AT18" s="161">
        <f t="shared" si="1"/>
        <v>0</v>
      </c>
      <c r="AU18" s="161">
        <f t="shared" si="1"/>
        <v>0</v>
      </c>
      <c r="AV18" s="160">
        <f t="shared" si="29"/>
        <v>0</v>
      </c>
      <c r="AW18" s="166" t="str">
        <f t="shared" si="12"/>
        <v/>
      </c>
      <c r="AX18" s="167" t="str">
        <f t="shared" si="13"/>
        <v/>
      </c>
      <c r="AY18" s="86"/>
      <c r="AZ18" s="169">
        <f t="shared" si="2"/>
        <v>0</v>
      </c>
      <c r="BA18" s="169">
        <f t="shared" si="14"/>
        <v>0</v>
      </c>
      <c r="BB18" s="170" t="str">
        <f t="shared" si="15"/>
        <v/>
      </c>
      <c r="BC18" s="171" t="str">
        <f t="shared" si="30"/>
        <v/>
      </c>
      <c r="BD18" s="171" t="str">
        <f t="shared" si="16"/>
        <v/>
      </c>
      <c r="BE18" s="171" t="str">
        <f t="shared" si="17"/>
        <v/>
      </c>
      <c r="BF18" s="177"/>
      <c r="BG18" s="171" t="str">
        <f t="shared" si="18"/>
        <v/>
      </c>
      <c r="BH18" s="86"/>
      <c r="BI18" s="171" t="str">
        <f t="shared" si="19"/>
        <v/>
      </c>
      <c r="BJ18" s="171" t="str">
        <f t="shared" si="20"/>
        <v/>
      </c>
      <c r="BK18" s="171" t="str">
        <f t="shared" si="21"/>
        <v/>
      </c>
      <c r="BL18" s="179" t="str">
        <f t="shared" si="31"/>
        <v/>
      </c>
      <c r="BM18" s="191" t="str">
        <f t="shared" si="22"/>
        <v/>
      </c>
      <c r="BN18" s="86"/>
      <c r="BO18" s="196"/>
      <c r="BP18" s="193" t="str">
        <f t="shared" si="23"/>
        <v/>
      </c>
      <c r="BQ18" s="194" t="str">
        <f t="shared" si="24"/>
        <v/>
      </c>
      <c r="BR18" s="195">
        <f t="shared" si="3"/>
        <v>0.65</v>
      </c>
    </row>
    <row r="19" s="7" customFormat="1" ht="239" customHeight="1" spans="1:70">
      <c r="A19" s="40">
        <f t="shared" si="4"/>
        <v>5</v>
      </c>
      <c r="B19" s="41" t="str">
        <f t="shared" si="5"/>
        <v>ACCESSORIES</v>
      </c>
      <c r="C19" s="41">
        <f t="shared" si="25"/>
        <v>0</v>
      </c>
      <c r="D19" s="41" t="str">
        <f t="shared" si="6"/>
        <v>FW</v>
      </c>
      <c r="E19" s="41" t="str">
        <f t="shared" si="7"/>
        <v>SECRET PKG</v>
      </c>
      <c r="F19" s="41" t="str">
        <f t="shared" si="26"/>
        <v>Jun 12-25</v>
      </c>
      <c r="G19" s="44"/>
      <c r="H19" s="45"/>
      <c r="I19" s="61" t="s">
        <v>115</v>
      </c>
      <c r="J19" s="62"/>
      <c r="K19" s="63"/>
      <c r="L19" s="63" t="s">
        <v>116</v>
      </c>
      <c r="M19" s="64"/>
      <c r="N19" s="65"/>
      <c r="O19" s="66" t="s">
        <v>117</v>
      </c>
      <c r="P19" s="65"/>
      <c r="Q19" s="91" t="s">
        <v>109</v>
      </c>
      <c r="R19" s="65"/>
      <c r="S19" s="92"/>
      <c r="T19" s="93"/>
      <c r="U19" s="94" t="str">
        <f t="shared" si="32"/>
        <v>RECALL</v>
      </c>
      <c r="V19" s="95">
        <v>1250</v>
      </c>
      <c r="W19" s="96"/>
      <c r="X19" s="90" t="s">
        <v>105</v>
      </c>
      <c r="Y19" s="116"/>
      <c r="Z19" s="117"/>
      <c r="AA19" s="118"/>
      <c r="AB19" s="118"/>
      <c r="AC19" s="119"/>
      <c r="AD19" s="114"/>
      <c r="AE19" s="93"/>
      <c r="AF19" s="120"/>
      <c r="AG19" s="143"/>
      <c r="AH19" s="86"/>
      <c r="AI19" s="138">
        <f t="shared" si="0"/>
        <v>1250</v>
      </c>
      <c r="AJ19" s="142">
        <f t="shared" si="0"/>
        <v>0</v>
      </c>
      <c r="AK19" s="142" t="str">
        <f t="shared" si="0"/>
        <v>UNIT</v>
      </c>
      <c r="AL19" s="142">
        <f t="shared" si="8"/>
        <v>0</v>
      </c>
      <c r="AM19" s="140"/>
      <c r="AN19" s="141"/>
      <c r="AO19" s="157">
        <f t="shared" si="28"/>
        <v>0</v>
      </c>
      <c r="AP19" s="158"/>
      <c r="AQ19" s="159"/>
      <c r="AR19" s="94">
        <f t="shared" si="1"/>
        <v>0</v>
      </c>
      <c r="AS19" s="161">
        <f t="shared" si="1"/>
        <v>0</v>
      </c>
      <c r="AT19" s="161">
        <f t="shared" si="1"/>
        <v>0</v>
      </c>
      <c r="AU19" s="161">
        <f t="shared" si="1"/>
        <v>0</v>
      </c>
      <c r="AV19" s="160">
        <f t="shared" si="29"/>
        <v>0</v>
      </c>
      <c r="AW19" s="166" t="str">
        <f t="shared" si="12"/>
        <v/>
      </c>
      <c r="AX19" s="167" t="str">
        <f t="shared" si="13"/>
        <v/>
      </c>
      <c r="AY19" s="86"/>
      <c r="AZ19" s="169">
        <f t="shared" si="2"/>
        <v>0</v>
      </c>
      <c r="BA19" s="169">
        <f t="shared" si="14"/>
        <v>0</v>
      </c>
      <c r="BB19" s="170" t="str">
        <f t="shared" si="15"/>
        <v/>
      </c>
      <c r="BC19" s="171" t="str">
        <f t="shared" si="30"/>
        <v/>
      </c>
      <c r="BD19" s="171" t="str">
        <f t="shared" si="16"/>
        <v/>
      </c>
      <c r="BE19" s="171" t="str">
        <f t="shared" si="17"/>
        <v/>
      </c>
      <c r="BF19" s="177"/>
      <c r="BG19" s="171" t="str">
        <f t="shared" si="18"/>
        <v/>
      </c>
      <c r="BH19" s="86"/>
      <c r="BI19" s="171" t="str">
        <f t="shared" si="19"/>
        <v/>
      </c>
      <c r="BJ19" s="171" t="str">
        <f t="shared" si="20"/>
        <v/>
      </c>
      <c r="BK19" s="171" t="str">
        <f t="shared" si="21"/>
        <v/>
      </c>
      <c r="BL19" s="179" t="str">
        <f t="shared" si="31"/>
        <v/>
      </c>
      <c r="BM19" s="191" t="str">
        <f t="shared" si="22"/>
        <v/>
      </c>
      <c r="BN19" s="86"/>
      <c r="BO19" s="196"/>
      <c r="BP19" s="193" t="str">
        <f t="shared" si="23"/>
        <v/>
      </c>
      <c r="BQ19" s="194" t="str">
        <f t="shared" si="24"/>
        <v/>
      </c>
      <c r="BR19" s="195">
        <f t="shared" si="3"/>
        <v>0.65</v>
      </c>
    </row>
    <row r="20" s="7" customFormat="1" ht="239" customHeight="1" spans="1:70">
      <c r="A20" s="40">
        <f t="shared" si="4"/>
        <v>6</v>
      </c>
      <c r="B20" s="41" t="str">
        <f t="shared" si="5"/>
        <v>ACCESSORIES</v>
      </c>
      <c r="C20" s="41">
        <f t="shared" si="25"/>
        <v>0</v>
      </c>
      <c r="D20" s="41" t="str">
        <f t="shared" si="6"/>
        <v>FW</v>
      </c>
      <c r="E20" s="41" t="str">
        <f t="shared" si="7"/>
        <v>SECRET PKG</v>
      </c>
      <c r="F20" s="41" t="str">
        <f t="shared" si="26"/>
        <v>Jun 12-25</v>
      </c>
      <c r="G20" s="44"/>
      <c r="H20" s="45"/>
      <c r="I20" s="61"/>
      <c r="J20" s="62"/>
      <c r="K20" s="63"/>
      <c r="L20" s="63"/>
      <c r="M20" s="64"/>
      <c r="N20" s="65"/>
      <c r="O20" s="66"/>
      <c r="P20" s="65"/>
      <c r="Q20" s="91"/>
      <c r="R20" s="65"/>
      <c r="S20" s="92"/>
      <c r="T20" s="93"/>
      <c r="U20" s="94" t="str">
        <f t="shared" si="32"/>
        <v>RECALL</v>
      </c>
      <c r="V20" s="95"/>
      <c r="W20" s="96"/>
      <c r="X20" s="90"/>
      <c r="Y20" s="116"/>
      <c r="Z20" s="117"/>
      <c r="AA20" s="118"/>
      <c r="AB20" s="118"/>
      <c r="AC20" s="119"/>
      <c r="AD20" s="114"/>
      <c r="AE20" s="93"/>
      <c r="AF20" s="120"/>
      <c r="AG20" s="143"/>
      <c r="AH20" s="86"/>
      <c r="AI20" s="138">
        <f t="shared" si="0"/>
        <v>0</v>
      </c>
      <c r="AJ20" s="142">
        <f t="shared" si="0"/>
        <v>0</v>
      </c>
      <c r="AK20" s="142">
        <f t="shared" si="0"/>
        <v>0</v>
      </c>
      <c r="AL20" s="142">
        <f t="shared" si="8"/>
        <v>0</v>
      </c>
      <c r="AM20" s="140"/>
      <c r="AN20" s="141"/>
      <c r="AO20" s="157">
        <f t="shared" si="28"/>
        <v>0</v>
      </c>
      <c r="AP20" s="158"/>
      <c r="AQ20" s="159"/>
      <c r="AR20" s="94">
        <f t="shared" si="1"/>
        <v>0</v>
      </c>
      <c r="AS20" s="161">
        <f t="shared" si="1"/>
        <v>0</v>
      </c>
      <c r="AT20" s="161">
        <f t="shared" si="1"/>
        <v>0</v>
      </c>
      <c r="AU20" s="161">
        <f t="shared" si="1"/>
        <v>0</v>
      </c>
      <c r="AV20" s="160">
        <f t="shared" si="29"/>
        <v>0</v>
      </c>
      <c r="AW20" s="166" t="str">
        <f t="shared" si="12"/>
        <v/>
      </c>
      <c r="AX20" s="167" t="str">
        <f t="shared" si="13"/>
        <v/>
      </c>
      <c r="AY20" s="86"/>
      <c r="AZ20" s="169">
        <f t="shared" si="2"/>
        <v>0</v>
      </c>
      <c r="BA20" s="169">
        <f t="shared" si="14"/>
        <v>0</v>
      </c>
      <c r="BB20" s="170" t="str">
        <f t="shared" si="15"/>
        <v/>
      </c>
      <c r="BC20" s="171" t="str">
        <f t="shared" si="30"/>
        <v/>
      </c>
      <c r="BD20" s="171" t="str">
        <f t="shared" si="16"/>
        <v/>
      </c>
      <c r="BE20" s="171" t="str">
        <f t="shared" si="17"/>
        <v/>
      </c>
      <c r="BF20" s="177"/>
      <c r="BG20" s="171" t="str">
        <f t="shared" si="18"/>
        <v/>
      </c>
      <c r="BH20" s="86"/>
      <c r="BI20" s="171" t="str">
        <f t="shared" si="19"/>
        <v/>
      </c>
      <c r="BJ20" s="171" t="str">
        <f t="shared" si="20"/>
        <v/>
      </c>
      <c r="BK20" s="171" t="str">
        <f t="shared" si="21"/>
        <v/>
      </c>
      <c r="BL20" s="179" t="str">
        <f t="shared" si="31"/>
        <v/>
      </c>
      <c r="BM20" s="191" t="str">
        <f t="shared" si="22"/>
        <v/>
      </c>
      <c r="BN20" s="86"/>
      <c r="BO20" s="196"/>
      <c r="BP20" s="193" t="str">
        <f t="shared" si="23"/>
        <v/>
      </c>
      <c r="BQ20" s="194" t="str">
        <f t="shared" si="24"/>
        <v/>
      </c>
      <c r="BR20" s="195">
        <f t="shared" si="3"/>
        <v>0.65</v>
      </c>
    </row>
    <row r="21" s="7" customFormat="1" ht="239" customHeight="1" spans="1:70">
      <c r="A21" s="40">
        <f t="shared" si="4"/>
        <v>7</v>
      </c>
      <c r="B21" s="41" t="str">
        <f t="shared" si="5"/>
        <v>ACCESSORIES</v>
      </c>
      <c r="C21" s="41">
        <f t="shared" si="25"/>
        <v>0</v>
      </c>
      <c r="D21" s="41" t="str">
        <f t="shared" si="6"/>
        <v>FW</v>
      </c>
      <c r="E21" s="41" t="str">
        <f t="shared" si="7"/>
        <v>SECRET PKG</v>
      </c>
      <c r="F21" s="41" t="str">
        <f t="shared" si="26"/>
        <v>Jun 12-25</v>
      </c>
      <c r="G21" s="44"/>
      <c r="H21" s="45"/>
      <c r="I21" s="61" t="s">
        <v>118</v>
      </c>
      <c r="J21" s="62"/>
      <c r="K21" s="63"/>
      <c r="L21" s="63" t="s">
        <v>119</v>
      </c>
      <c r="M21" s="64"/>
      <c r="N21" s="65"/>
      <c r="O21" s="66" t="s">
        <v>117</v>
      </c>
      <c r="P21" s="65"/>
      <c r="Q21" s="91" t="s">
        <v>109</v>
      </c>
      <c r="R21" s="65"/>
      <c r="S21" s="92"/>
      <c r="T21" s="93"/>
      <c r="U21" s="94" t="str">
        <f t="shared" si="32"/>
        <v>RECALL</v>
      </c>
      <c r="V21" s="95">
        <v>2140</v>
      </c>
      <c r="W21" s="96"/>
      <c r="X21" s="90" t="s">
        <v>105</v>
      </c>
      <c r="Y21" s="116"/>
      <c r="Z21" s="117"/>
      <c r="AA21" s="118"/>
      <c r="AB21" s="118"/>
      <c r="AC21" s="119"/>
      <c r="AD21" s="114"/>
      <c r="AE21" s="93"/>
      <c r="AF21" s="120"/>
      <c r="AG21" s="143"/>
      <c r="AH21" s="86"/>
      <c r="AI21" s="138">
        <f t="shared" si="0"/>
        <v>2140</v>
      </c>
      <c r="AJ21" s="142">
        <f t="shared" si="0"/>
        <v>0</v>
      </c>
      <c r="AK21" s="142" t="str">
        <f t="shared" si="0"/>
        <v>UNIT</v>
      </c>
      <c r="AL21" s="142">
        <f t="shared" si="8"/>
        <v>0</v>
      </c>
      <c r="AM21" s="140"/>
      <c r="AN21" s="141"/>
      <c r="AO21" s="157">
        <f t="shared" si="28"/>
        <v>0</v>
      </c>
      <c r="AP21" s="158"/>
      <c r="AQ21" s="159"/>
      <c r="AR21" s="94">
        <f t="shared" si="1"/>
        <v>0</v>
      </c>
      <c r="AS21" s="161">
        <f t="shared" si="1"/>
        <v>0</v>
      </c>
      <c r="AT21" s="161">
        <f t="shared" si="1"/>
        <v>0</v>
      </c>
      <c r="AU21" s="161">
        <f t="shared" si="1"/>
        <v>0</v>
      </c>
      <c r="AV21" s="160">
        <f t="shared" si="29"/>
        <v>0</v>
      </c>
      <c r="AW21" s="166" t="str">
        <f t="shared" si="12"/>
        <v/>
      </c>
      <c r="AX21" s="167" t="str">
        <f t="shared" si="13"/>
        <v/>
      </c>
      <c r="AY21" s="86"/>
      <c r="AZ21" s="169">
        <f t="shared" si="2"/>
        <v>0</v>
      </c>
      <c r="BA21" s="169">
        <f t="shared" si="14"/>
        <v>0</v>
      </c>
      <c r="BB21" s="170" t="str">
        <f t="shared" si="15"/>
        <v/>
      </c>
      <c r="BC21" s="171" t="str">
        <f t="shared" si="30"/>
        <v/>
      </c>
      <c r="BD21" s="171" t="str">
        <f t="shared" si="16"/>
        <v/>
      </c>
      <c r="BE21" s="171" t="str">
        <f t="shared" si="17"/>
        <v/>
      </c>
      <c r="BF21" s="177"/>
      <c r="BG21" s="171" t="str">
        <f t="shared" si="18"/>
        <v/>
      </c>
      <c r="BH21" s="86"/>
      <c r="BI21" s="171" t="str">
        <f t="shared" si="19"/>
        <v/>
      </c>
      <c r="BJ21" s="171" t="str">
        <f t="shared" si="20"/>
        <v/>
      </c>
      <c r="BK21" s="171" t="str">
        <f t="shared" si="21"/>
        <v/>
      </c>
      <c r="BL21" s="179" t="str">
        <f t="shared" si="31"/>
        <v/>
      </c>
      <c r="BM21" s="191" t="str">
        <f t="shared" si="22"/>
        <v/>
      </c>
      <c r="BN21" s="86"/>
      <c r="BO21" s="196"/>
      <c r="BP21" s="193" t="str">
        <f t="shared" si="23"/>
        <v/>
      </c>
      <c r="BQ21" s="194" t="str">
        <f t="shared" si="24"/>
        <v/>
      </c>
      <c r="BR21" s="195">
        <f t="shared" si="3"/>
        <v>0.65</v>
      </c>
    </row>
    <row r="22" s="7" customFormat="1" ht="239" customHeight="1" spans="1:70">
      <c r="A22" s="40">
        <f t="shared" si="4"/>
        <v>8</v>
      </c>
      <c r="B22" s="41" t="str">
        <f t="shared" si="5"/>
        <v>ACCESSORIES</v>
      </c>
      <c r="C22" s="41">
        <f t="shared" si="25"/>
        <v>0</v>
      </c>
      <c r="D22" s="41" t="str">
        <f t="shared" si="6"/>
        <v>FW</v>
      </c>
      <c r="E22" s="41" t="str">
        <f t="shared" si="7"/>
        <v>SECRET PKG</v>
      </c>
      <c r="F22" s="41" t="str">
        <f t="shared" si="26"/>
        <v>Jun 12-25</v>
      </c>
      <c r="G22" s="44"/>
      <c r="H22" s="45"/>
      <c r="I22" s="61"/>
      <c r="J22" s="62"/>
      <c r="K22" s="63"/>
      <c r="L22" s="63"/>
      <c r="M22" s="64"/>
      <c r="N22" s="65"/>
      <c r="O22" s="66"/>
      <c r="P22" s="65"/>
      <c r="Q22" s="91"/>
      <c r="R22" s="65"/>
      <c r="S22" s="92"/>
      <c r="T22" s="93"/>
      <c r="U22" s="94" t="str">
        <f t="shared" si="32"/>
        <v>RECALL</v>
      </c>
      <c r="V22" s="95"/>
      <c r="W22" s="96"/>
      <c r="X22" s="90"/>
      <c r="Y22" s="116"/>
      <c r="Z22" s="117"/>
      <c r="AA22" s="118"/>
      <c r="AB22" s="118"/>
      <c r="AC22" s="119"/>
      <c r="AD22" s="114"/>
      <c r="AE22" s="93"/>
      <c r="AF22" s="120"/>
      <c r="AG22" s="143"/>
      <c r="AH22" s="86"/>
      <c r="AI22" s="138">
        <f t="shared" si="0"/>
        <v>0</v>
      </c>
      <c r="AJ22" s="142">
        <f t="shared" si="0"/>
        <v>0</v>
      </c>
      <c r="AK22" s="142">
        <f t="shared" si="0"/>
        <v>0</v>
      </c>
      <c r="AL22" s="142">
        <f t="shared" si="8"/>
        <v>0</v>
      </c>
      <c r="AM22" s="140"/>
      <c r="AN22" s="141"/>
      <c r="AO22" s="157">
        <f t="shared" si="28"/>
        <v>0</v>
      </c>
      <c r="AP22" s="158"/>
      <c r="AQ22" s="159"/>
      <c r="AR22" s="94">
        <f t="shared" si="1"/>
        <v>0</v>
      </c>
      <c r="AS22" s="161">
        <f t="shared" si="1"/>
        <v>0</v>
      </c>
      <c r="AT22" s="161">
        <f t="shared" si="1"/>
        <v>0</v>
      </c>
      <c r="AU22" s="161">
        <f t="shared" si="1"/>
        <v>0</v>
      </c>
      <c r="AV22" s="160">
        <f t="shared" si="29"/>
        <v>0</v>
      </c>
      <c r="AW22" s="166" t="str">
        <f t="shared" si="12"/>
        <v/>
      </c>
      <c r="AX22" s="167" t="str">
        <f t="shared" si="13"/>
        <v/>
      </c>
      <c r="AY22" s="86"/>
      <c r="AZ22" s="169">
        <f t="shared" si="2"/>
        <v>0</v>
      </c>
      <c r="BA22" s="169">
        <f t="shared" si="14"/>
        <v>0</v>
      </c>
      <c r="BB22" s="170" t="str">
        <f t="shared" si="15"/>
        <v/>
      </c>
      <c r="BC22" s="171" t="str">
        <f t="shared" si="30"/>
        <v/>
      </c>
      <c r="BD22" s="171" t="str">
        <f t="shared" si="16"/>
        <v/>
      </c>
      <c r="BE22" s="171" t="str">
        <f t="shared" si="17"/>
        <v/>
      </c>
      <c r="BF22" s="177"/>
      <c r="BG22" s="171" t="str">
        <f t="shared" si="18"/>
        <v/>
      </c>
      <c r="BH22" s="86"/>
      <c r="BI22" s="171" t="str">
        <f t="shared" si="19"/>
        <v/>
      </c>
      <c r="BJ22" s="171" t="str">
        <f t="shared" si="20"/>
        <v/>
      </c>
      <c r="BK22" s="171" t="str">
        <f t="shared" si="21"/>
        <v/>
      </c>
      <c r="BL22" s="179" t="str">
        <f t="shared" si="31"/>
        <v/>
      </c>
      <c r="BM22" s="191" t="str">
        <f t="shared" si="22"/>
        <v/>
      </c>
      <c r="BN22" s="86"/>
      <c r="BO22" s="196"/>
      <c r="BP22" s="193" t="str">
        <f t="shared" si="23"/>
        <v/>
      </c>
      <c r="BQ22" s="194" t="str">
        <f t="shared" si="24"/>
        <v/>
      </c>
      <c r="BR22" s="195">
        <f t="shared" si="3"/>
        <v>0.65</v>
      </c>
    </row>
    <row r="23" s="7" customFormat="1" ht="239" customHeight="1" spans="1:70">
      <c r="A23" s="40">
        <f t="shared" si="4"/>
        <v>9</v>
      </c>
      <c r="B23" s="41" t="str">
        <f t="shared" si="5"/>
        <v>ACCESSORIES</v>
      </c>
      <c r="C23" s="41">
        <f t="shared" si="25"/>
        <v>0</v>
      </c>
      <c r="D23" s="41" t="str">
        <f t="shared" si="6"/>
        <v>FW</v>
      </c>
      <c r="E23" s="41" t="str">
        <f t="shared" si="7"/>
        <v>SECRET PKG</v>
      </c>
      <c r="F23" s="41" t="str">
        <f t="shared" si="26"/>
        <v>Jun 12-25</v>
      </c>
      <c r="G23" s="44"/>
      <c r="H23" s="45"/>
      <c r="I23" s="61"/>
      <c r="J23" s="62"/>
      <c r="K23" s="63"/>
      <c r="L23" s="63"/>
      <c r="M23" s="64"/>
      <c r="N23" s="65"/>
      <c r="O23" s="66"/>
      <c r="P23" s="65"/>
      <c r="Q23" s="91"/>
      <c r="R23" s="65"/>
      <c r="S23" s="92"/>
      <c r="T23" s="93"/>
      <c r="U23" s="94" t="str">
        <f t="shared" si="32"/>
        <v>RECALL</v>
      </c>
      <c r="V23" s="95"/>
      <c r="W23" s="96"/>
      <c r="X23" s="90"/>
      <c r="Y23" s="116"/>
      <c r="Z23" s="117"/>
      <c r="AA23" s="118"/>
      <c r="AB23" s="118"/>
      <c r="AC23" s="119"/>
      <c r="AD23" s="114"/>
      <c r="AE23" s="93"/>
      <c r="AF23" s="120"/>
      <c r="AG23" s="143"/>
      <c r="AH23" s="86"/>
      <c r="AI23" s="138">
        <f t="shared" si="0"/>
        <v>0</v>
      </c>
      <c r="AJ23" s="142">
        <f t="shared" si="0"/>
        <v>0</v>
      </c>
      <c r="AK23" s="142">
        <f t="shared" si="0"/>
        <v>0</v>
      </c>
      <c r="AL23" s="142">
        <f t="shared" si="8"/>
        <v>0</v>
      </c>
      <c r="AM23" s="140"/>
      <c r="AN23" s="141"/>
      <c r="AO23" s="157">
        <f t="shared" si="28"/>
        <v>0</v>
      </c>
      <c r="AP23" s="158"/>
      <c r="AQ23" s="159"/>
      <c r="AR23" s="94">
        <f t="shared" si="1"/>
        <v>0</v>
      </c>
      <c r="AS23" s="161">
        <f t="shared" si="1"/>
        <v>0</v>
      </c>
      <c r="AT23" s="161">
        <f t="shared" si="1"/>
        <v>0</v>
      </c>
      <c r="AU23" s="161">
        <f t="shared" si="1"/>
        <v>0</v>
      </c>
      <c r="AV23" s="160">
        <f t="shared" si="29"/>
        <v>0</v>
      </c>
      <c r="AW23" s="166" t="str">
        <f t="shared" si="12"/>
        <v/>
      </c>
      <c r="AX23" s="167" t="str">
        <f t="shared" si="13"/>
        <v/>
      </c>
      <c r="AY23" s="86"/>
      <c r="AZ23" s="169">
        <f t="shared" si="2"/>
        <v>0</v>
      </c>
      <c r="BA23" s="169">
        <f t="shared" si="14"/>
        <v>0</v>
      </c>
      <c r="BB23" s="170" t="str">
        <f t="shared" si="15"/>
        <v/>
      </c>
      <c r="BC23" s="171" t="str">
        <f t="shared" si="30"/>
        <v/>
      </c>
      <c r="BD23" s="171" t="str">
        <f t="shared" si="16"/>
        <v/>
      </c>
      <c r="BE23" s="171" t="str">
        <f t="shared" si="17"/>
        <v/>
      </c>
      <c r="BF23" s="177"/>
      <c r="BG23" s="171" t="str">
        <f t="shared" si="18"/>
        <v/>
      </c>
      <c r="BH23" s="86"/>
      <c r="BI23" s="171" t="str">
        <f t="shared" si="19"/>
        <v/>
      </c>
      <c r="BJ23" s="171" t="str">
        <f t="shared" si="20"/>
        <v/>
      </c>
      <c r="BK23" s="171" t="str">
        <f t="shared" si="21"/>
        <v/>
      </c>
      <c r="BL23" s="179" t="str">
        <f t="shared" si="31"/>
        <v/>
      </c>
      <c r="BM23" s="191" t="str">
        <f t="shared" si="22"/>
        <v/>
      </c>
      <c r="BN23" s="86"/>
      <c r="BO23" s="196"/>
      <c r="BP23" s="193" t="str">
        <f t="shared" si="23"/>
        <v/>
      </c>
      <c r="BQ23" s="194" t="str">
        <f t="shared" si="24"/>
        <v/>
      </c>
      <c r="BR23" s="195">
        <f t="shared" si="3"/>
        <v>0.65</v>
      </c>
    </row>
    <row r="24" s="7" customFormat="1" ht="239" customHeight="1" spans="1:70">
      <c r="A24" s="40">
        <f t="shared" si="4"/>
        <v>10</v>
      </c>
      <c r="B24" s="41" t="str">
        <f t="shared" si="5"/>
        <v>ACCESSORIES</v>
      </c>
      <c r="C24" s="41">
        <f t="shared" si="25"/>
        <v>0</v>
      </c>
      <c r="D24" s="41" t="str">
        <f t="shared" si="6"/>
        <v>FW</v>
      </c>
      <c r="E24" s="41" t="str">
        <f t="shared" si="7"/>
        <v>SECRET PKG</v>
      </c>
      <c r="F24" s="41" t="str">
        <f t="shared" si="26"/>
        <v>Jun 12-25</v>
      </c>
      <c r="G24" s="44"/>
      <c r="H24" s="45"/>
      <c r="I24" s="61"/>
      <c r="J24" s="62"/>
      <c r="K24" s="63"/>
      <c r="L24" s="63"/>
      <c r="M24" s="64"/>
      <c r="N24" s="65"/>
      <c r="O24" s="66"/>
      <c r="P24" s="65"/>
      <c r="Q24" s="91"/>
      <c r="R24" s="65"/>
      <c r="S24" s="92"/>
      <c r="T24" s="93"/>
      <c r="U24" s="94" t="str">
        <f t="shared" si="32"/>
        <v>RECALL</v>
      </c>
      <c r="V24" s="95"/>
      <c r="W24" s="96"/>
      <c r="X24" s="90"/>
      <c r="Y24" s="116"/>
      <c r="Z24" s="117"/>
      <c r="AA24" s="118"/>
      <c r="AB24" s="118"/>
      <c r="AC24" s="119"/>
      <c r="AD24" s="114"/>
      <c r="AE24" s="93"/>
      <c r="AF24" s="120"/>
      <c r="AG24" s="143"/>
      <c r="AH24" s="86"/>
      <c r="AI24" s="138">
        <f t="shared" si="0"/>
        <v>0</v>
      </c>
      <c r="AJ24" s="142">
        <f t="shared" si="0"/>
        <v>0</v>
      </c>
      <c r="AK24" s="142">
        <f t="shared" si="0"/>
        <v>0</v>
      </c>
      <c r="AL24" s="142">
        <f t="shared" si="8"/>
        <v>0</v>
      </c>
      <c r="AM24" s="140"/>
      <c r="AN24" s="141"/>
      <c r="AO24" s="157">
        <f t="shared" si="28"/>
        <v>0</v>
      </c>
      <c r="AP24" s="158"/>
      <c r="AQ24" s="159"/>
      <c r="AR24" s="94">
        <f t="shared" si="1"/>
        <v>0</v>
      </c>
      <c r="AS24" s="161">
        <f t="shared" si="1"/>
        <v>0</v>
      </c>
      <c r="AT24" s="161">
        <f t="shared" si="1"/>
        <v>0</v>
      </c>
      <c r="AU24" s="161">
        <f t="shared" si="1"/>
        <v>0</v>
      </c>
      <c r="AV24" s="160">
        <f t="shared" si="29"/>
        <v>0</v>
      </c>
      <c r="AW24" s="166" t="str">
        <f t="shared" si="12"/>
        <v/>
      </c>
      <c r="AX24" s="167" t="str">
        <f t="shared" si="13"/>
        <v/>
      </c>
      <c r="AY24" s="86"/>
      <c r="AZ24" s="169">
        <f t="shared" si="2"/>
        <v>0</v>
      </c>
      <c r="BA24" s="169">
        <f t="shared" si="14"/>
        <v>0</v>
      </c>
      <c r="BB24" s="170" t="str">
        <f t="shared" si="15"/>
        <v/>
      </c>
      <c r="BC24" s="171" t="str">
        <f t="shared" si="30"/>
        <v/>
      </c>
      <c r="BD24" s="171" t="str">
        <f t="shared" si="16"/>
        <v/>
      </c>
      <c r="BE24" s="171" t="str">
        <f t="shared" si="17"/>
        <v/>
      </c>
      <c r="BF24" s="177"/>
      <c r="BG24" s="171" t="str">
        <f t="shared" si="18"/>
        <v/>
      </c>
      <c r="BH24" s="86"/>
      <c r="BI24" s="171" t="str">
        <f t="shared" si="19"/>
        <v/>
      </c>
      <c r="BJ24" s="171" t="str">
        <f t="shared" si="20"/>
        <v/>
      </c>
      <c r="BK24" s="171" t="str">
        <f t="shared" si="21"/>
        <v/>
      </c>
      <c r="BL24" s="179" t="str">
        <f t="shared" si="31"/>
        <v/>
      </c>
      <c r="BM24" s="191" t="str">
        <f t="shared" si="22"/>
        <v/>
      </c>
      <c r="BN24" s="86"/>
      <c r="BO24" s="196"/>
      <c r="BP24" s="193" t="str">
        <f t="shared" si="23"/>
        <v/>
      </c>
      <c r="BQ24" s="194" t="str">
        <f t="shared" si="24"/>
        <v/>
      </c>
      <c r="BR24" s="195">
        <f t="shared" si="3"/>
        <v>0.65</v>
      </c>
    </row>
    <row r="25" customHeight="1" spans="7:29"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97"/>
      <c r="V25" s="46"/>
      <c r="W25" s="98"/>
      <c r="X25" s="98"/>
      <c r="Y25" s="98"/>
      <c r="Z25" s="97"/>
      <c r="AA25" s="46"/>
      <c r="AB25" s="46"/>
      <c r="AC25" s="46"/>
    </row>
    <row r="26" customHeight="1" spans="7:29"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97"/>
      <c r="V26" s="46"/>
      <c r="W26" s="98"/>
      <c r="X26" s="98"/>
      <c r="Y26" s="98"/>
      <c r="Z26" s="97"/>
      <c r="AA26" s="46"/>
      <c r="AB26" s="46"/>
      <c r="AC26" s="46"/>
    </row>
    <row r="27" customHeight="1" spans="7:29"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97"/>
      <c r="V27" s="46"/>
      <c r="W27" s="98"/>
      <c r="X27" s="98"/>
      <c r="Y27" s="98"/>
      <c r="Z27" s="97"/>
      <c r="AA27" s="46"/>
      <c r="AB27" s="46"/>
      <c r="AC27" s="46"/>
    </row>
    <row r="28" customHeight="1" spans="7:29"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97"/>
      <c r="V28" s="46"/>
      <c r="W28" s="98"/>
      <c r="X28" s="98"/>
      <c r="Y28" s="98"/>
      <c r="Z28" s="97"/>
      <c r="AA28" s="46"/>
      <c r="AB28" s="46"/>
      <c r="AC28" s="46"/>
    </row>
    <row r="29" customHeight="1" spans="7:29"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97"/>
      <c r="V29" s="46"/>
      <c r="W29" s="98"/>
      <c r="X29" s="98"/>
      <c r="Y29" s="98"/>
      <c r="Z29" s="97"/>
      <c r="AA29" s="46"/>
      <c r="AB29" s="46"/>
      <c r="AC29" s="46"/>
    </row>
    <row r="30" customHeight="1" spans="7:29"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97"/>
      <c r="V30" s="46"/>
      <c r="W30" s="98"/>
      <c r="X30" s="98"/>
      <c r="Y30" s="98"/>
      <c r="Z30" s="97"/>
      <c r="AA30" s="46"/>
      <c r="AB30" s="46"/>
      <c r="AC30" s="46"/>
    </row>
    <row r="31" customHeight="1" spans="7:29"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97"/>
      <c r="V31" s="46"/>
      <c r="W31" s="98"/>
      <c r="X31" s="98"/>
      <c r="Y31" s="98"/>
      <c r="Z31" s="97"/>
      <c r="AA31" s="46"/>
      <c r="AB31" s="46"/>
      <c r="AC31" s="46"/>
    </row>
    <row r="32" customHeight="1" spans="7:29"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97"/>
      <c r="V32" s="46"/>
      <c r="W32" s="98"/>
      <c r="X32" s="98"/>
      <c r="Y32" s="98"/>
      <c r="Z32" s="97"/>
      <c r="AA32" s="46"/>
      <c r="AB32" s="46"/>
      <c r="AC32" s="46"/>
    </row>
    <row r="33" customHeight="1" spans="7:29"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97"/>
      <c r="V33" s="46"/>
      <c r="W33" s="98"/>
      <c r="X33" s="98"/>
      <c r="Y33" s="98"/>
      <c r="Z33" s="97"/>
      <c r="AA33" s="46"/>
      <c r="AB33" s="46"/>
      <c r="AC33" s="46"/>
    </row>
    <row r="34" customHeight="1" spans="7:29"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97"/>
      <c r="V34" s="46"/>
      <c r="W34" s="98"/>
      <c r="X34" s="98"/>
      <c r="Y34" s="98"/>
      <c r="Z34" s="97"/>
      <c r="AA34" s="46"/>
      <c r="AB34" s="46"/>
      <c r="AC34" s="46"/>
    </row>
    <row r="35" customHeight="1" spans="7:29"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97"/>
      <c r="V35" s="46"/>
      <c r="W35" s="98"/>
      <c r="X35" s="98"/>
      <c r="Y35" s="98"/>
      <c r="Z35" s="97"/>
      <c r="AA35" s="46"/>
      <c r="AB35" s="46"/>
      <c r="AC35" s="46"/>
    </row>
    <row r="36" customHeight="1" spans="7:29"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97"/>
      <c r="V36" s="46"/>
      <c r="W36" s="98"/>
      <c r="X36" s="98"/>
      <c r="Y36" s="98"/>
      <c r="Z36" s="97"/>
      <c r="AA36" s="46"/>
      <c r="AB36" s="46"/>
      <c r="AC36" s="46"/>
    </row>
    <row r="37" customHeight="1" spans="7:29"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97"/>
      <c r="V37" s="46"/>
      <c r="W37" s="98"/>
      <c r="X37" s="98"/>
      <c r="Y37" s="98"/>
      <c r="Z37" s="97"/>
      <c r="AA37" s="46"/>
      <c r="AB37" s="46"/>
      <c r="AC37" s="46"/>
    </row>
    <row r="38" customHeight="1" spans="7:29"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97"/>
      <c r="V38" s="46"/>
      <c r="W38" s="98"/>
      <c r="X38" s="98"/>
      <c r="Y38" s="98"/>
      <c r="Z38" s="97"/>
      <c r="AA38" s="46"/>
      <c r="AB38" s="46"/>
      <c r="AC38" s="46"/>
    </row>
    <row r="39" customHeight="1" spans="7:29"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97"/>
      <c r="V39" s="46"/>
      <c r="W39" s="98"/>
      <c r="X39" s="98"/>
      <c r="Y39" s="98"/>
      <c r="Z39" s="97"/>
      <c r="AA39" s="46"/>
      <c r="AB39" s="46"/>
      <c r="AC39" s="46"/>
    </row>
    <row r="40" customHeight="1" spans="7:29"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97"/>
      <c r="V40" s="46"/>
      <c r="W40" s="98"/>
      <c r="X40" s="98"/>
      <c r="Y40" s="98"/>
      <c r="Z40" s="97"/>
      <c r="AA40" s="46"/>
      <c r="AB40" s="46"/>
      <c r="AC40" s="46"/>
    </row>
    <row r="41" customHeight="1" spans="7:29"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97"/>
      <c r="V41" s="46"/>
      <c r="W41" s="98"/>
      <c r="X41" s="98"/>
      <c r="Y41" s="98"/>
      <c r="Z41" s="97"/>
      <c r="AA41" s="46"/>
      <c r="AB41" s="46"/>
      <c r="AC41" s="46"/>
    </row>
    <row r="42" customHeight="1" spans="7:29"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97"/>
      <c r="V42" s="46"/>
      <c r="W42" s="98"/>
      <c r="X42" s="98"/>
      <c r="Y42" s="98"/>
      <c r="Z42" s="97"/>
      <c r="AA42" s="46"/>
      <c r="AB42" s="46"/>
      <c r="AC42" s="46"/>
    </row>
    <row r="43" customHeight="1" spans="7:29"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97"/>
      <c r="V43" s="46"/>
      <c r="W43" s="98"/>
      <c r="X43" s="98"/>
      <c r="Y43" s="98"/>
      <c r="Z43" s="97"/>
      <c r="AA43" s="46"/>
      <c r="AB43" s="46"/>
      <c r="AC43" s="46"/>
    </row>
    <row r="44" customHeight="1" spans="7:29"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97"/>
      <c r="V44" s="46"/>
      <c r="W44" s="98"/>
      <c r="X44" s="98"/>
      <c r="Y44" s="98"/>
      <c r="Z44" s="97"/>
      <c r="AA44" s="46"/>
      <c r="AB44" s="46"/>
      <c r="AC44" s="46"/>
    </row>
    <row r="45" customHeight="1" spans="7:29"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97"/>
      <c r="V45" s="46"/>
      <c r="W45" s="98"/>
      <c r="X45" s="98"/>
      <c r="Y45" s="98"/>
      <c r="Z45" s="97"/>
      <c r="AA45" s="46"/>
      <c r="AB45" s="46"/>
      <c r="AC45" s="46"/>
    </row>
    <row r="46" customHeight="1" spans="7:29"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97"/>
      <c r="V46" s="46"/>
      <c r="W46" s="98"/>
      <c r="X46" s="98"/>
      <c r="Y46" s="98"/>
      <c r="Z46" s="97"/>
      <c r="AA46" s="46"/>
      <c r="AB46" s="46"/>
      <c r="AC46" s="46"/>
    </row>
    <row r="47" customHeight="1" spans="7:29"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97"/>
      <c r="V47" s="46"/>
      <c r="W47" s="98"/>
      <c r="X47" s="98"/>
      <c r="Y47" s="98"/>
      <c r="Z47" s="97"/>
      <c r="AA47" s="46"/>
      <c r="AB47" s="46"/>
      <c r="AC47" s="46"/>
    </row>
    <row r="48" customHeight="1" spans="7:29"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97"/>
      <c r="V48" s="46"/>
      <c r="W48" s="98"/>
      <c r="X48" s="98"/>
      <c r="Y48" s="98"/>
      <c r="Z48" s="97"/>
      <c r="AA48" s="46"/>
      <c r="AB48" s="46"/>
      <c r="AC48" s="46"/>
    </row>
    <row r="49" customHeight="1" spans="7:29"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97"/>
      <c r="V49" s="46"/>
      <c r="W49" s="98"/>
      <c r="X49" s="98"/>
      <c r="Y49" s="98"/>
      <c r="Z49" s="97"/>
      <c r="AA49" s="46"/>
      <c r="AB49" s="46"/>
      <c r="AC49" s="46"/>
    </row>
    <row r="50" customHeight="1" spans="7:29"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97"/>
      <c r="V50" s="46"/>
      <c r="W50" s="98"/>
      <c r="X50" s="98"/>
      <c r="Y50" s="98"/>
      <c r="Z50" s="97"/>
      <c r="AA50" s="46"/>
      <c r="AB50" s="46"/>
      <c r="AC50" s="46"/>
    </row>
  </sheetData>
  <sheetProtection algorithmName="SHA-512" hashValue="C2swSyZVNeMk1iJ6MgqFJtux8DHjarq469AHIHKRJRcP4SjCsMyuyHXLlehy+SoJ/9qebATAPRpqoP9Slz2y2w==" saltValue="abSlPG0emKnB2HMArwIUkQ==" spinCount="100000" sheet="1" autoFilter="0"/>
  <protectedRanges>
    <protectedRange sqref="Y15:AC24" name="区域2"/>
    <protectedRange sqref="V15:W20" name="区域1"/>
  </protectedRanges>
  <mergeCells count="31">
    <mergeCell ref="AA11:AC11"/>
    <mergeCell ref="AS11:AU11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U11:U12"/>
    <mergeCell ref="V11:V12"/>
    <mergeCell ref="Z11:Z12"/>
    <mergeCell ref="AI11:AI12"/>
    <mergeCell ref="AR11:AR12"/>
    <mergeCell ref="AV11:AV12"/>
    <mergeCell ref="AZ11:AZ12"/>
    <mergeCell ref="BO11:BO12"/>
    <mergeCell ref="BP11:BP12"/>
    <mergeCell ref="BQ11:BQ12"/>
  </mergeCells>
  <conditionalFormatting sqref="H7">
    <cfRule type="expression" dxfId="0" priority="22">
      <formula>$H$6="USA"</formula>
    </cfRule>
  </conditionalFormatting>
  <conditionalFormatting sqref="L2:L3">
    <cfRule type="expression" dxfId="1" priority="7">
      <formula>$A$3&lt;&gt;"SHOW"</formula>
    </cfRule>
  </conditionalFormatting>
  <conditionalFormatting sqref="AE$1:BS$1048576">
    <cfRule type="expression" dxfId="2" priority="1">
      <formula>$N$3&lt;&gt;"C"</formula>
    </cfRule>
  </conditionalFormatting>
  <conditionalFormatting sqref="G5:I9">
    <cfRule type="expression" dxfId="2" priority="23">
      <formula>$N$3&lt;&gt;"C"</formula>
    </cfRule>
  </conditionalFormatting>
  <conditionalFormatting sqref="AR14:AX24">
    <cfRule type="expression" dxfId="3" priority="3">
      <formula>$H$6="DI"</formula>
    </cfRule>
  </conditionalFormatting>
  <conditionalFormatting sqref="AZ14:BA24">
    <cfRule type="expression" dxfId="3" priority="4">
      <formula>$H$6="DI"</formula>
    </cfRule>
    <cfRule type="expression" dxfId="4" priority="5">
      <formula>$D$6="DI"</formula>
    </cfRule>
  </conditionalFormatting>
  <dataValidations count="10">
    <dataValidation type="list" allowBlank="1" showInputMessage="1" showErrorMessage="1" sqref="A3">
      <formula1>"SHOW,NO SHOW,"</formula1>
    </dataValidation>
    <dataValidation type="list" allowBlank="1" showInputMessage="1" showErrorMessage="1" sqref="I3">
      <formula1>Sheet2!$B$1:$D$1</formula1>
    </dataValidation>
    <dataValidation type="custom" allowBlank="1" showInputMessage="1" showErrorMessage="1" sqref="N3">
      <formula1>N3="C"</formula1>
    </dataValidation>
    <dataValidation type="list" allowBlank="1" showInputMessage="1" showErrorMessage="1" sqref="H6">
      <formula1>"USA,CANADA,DI"</formula1>
    </dataValidation>
    <dataValidation type="whole" operator="between" allowBlank="1" showInputMessage="1" showErrorMessage="1" error="Between 0 and 15 whole number" sqref="H8">
      <formula1>0</formula1>
      <formula2>15</formula2>
    </dataValidation>
    <dataValidation type="whole" operator="between" allowBlank="1" showInputMessage="1" showErrorMessage="1" error="between 0 and 10 whole number" sqref="H9">
      <formula1>0</formula1>
      <formula2>10</formula2>
    </dataValidation>
    <dataValidation type="list" allowBlank="1" showInputMessage="1" showErrorMessage="1" sqref="N14">
      <formula1>#REF!</formula1>
    </dataValidation>
    <dataValidation type="list" allowBlank="1" showInputMessage="1" showErrorMessage="1" sqref="K14:K24">
      <formula1>INDIRECT($B$14)</formula1>
    </dataValidation>
    <dataValidation type="list" allowBlank="1" showInputMessage="1" showErrorMessage="1" sqref="N15:N24">
      <formula1>Sheet2!$E$2:$E$7</formula1>
    </dataValidation>
    <dataValidation type="list" allowBlank="1" showInputMessage="1" showErrorMessage="1" sqref="X14:X24">
      <formula1>"Dz,Unit,Pair,Pc"</formula1>
    </dataValidation>
  </dataValidations>
  <pageMargins left="0.7" right="0.7" top="0.75" bottom="0.75" header="0.3" footer="0.3"/>
  <pageSetup paperSize="1" scale="10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D14" sqref="D14"/>
    </sheetView>
  </sheetViews>
  <sheetFormatPr defaultColWidth="8.83333333333333" defaultRowHeight="25" outlineLevelCol="4"/>
  <cols>
    <col min="1" max="1" width="14.3333333333333" style="1" customWidth="1"/>
    <col min="2" max="2" width="25.8333333333333" style="1" customWidth="1"/>
    <col min="3" max="4" width="26.3333333333333" style="1" customWidth="1"/>
    <col min="5" max="5" width="16.3333333333333" style="1" customWidth="1"/>
    <col min="6" max="16384" width="8.83333333333333" style="1"/>
  </cols>
  <sheetData>
    <row r="1" ht="26" spans="1:5">
      <c r="A1" s="2" t="s">
        <v>120</v>
      </c>
      <c r="B1" s="2" t="s">
        <v>9</v>
      </c>
      <c r="C1" s="2" t="s">
        <v>121</v>
      </c>
      <c r="D1" s="2" t="s">
        <v>122</v>
      </c>
      <c r="E1" s="2" t="s">
        <v>30</v>
      </c>
    </row>
    <row r="2" ht="26" spans="1:5">
      <c r="A2" s="3">
        <v>1</v>
      </c>
      <c r="B2" s="4" t="s">
        <v>123</v>
      </c>
      <c r="C2" s="1" t="s">
        <v>124</v>
      </c>
      <c r="D2" s="1" t="s">
        <v>125</v>
      </c>
      <c r="E2" s="1" t="s">
        <v>126</v>
      </c>
    </row>
    <row r="3" ht="26" spans="1:5">
      <c r="A3" s="3">
        <v>2</v>
      </c>
      <c r="B3" s="4" t="s">
        <v>127</v>
      </c>
      <c r="C3" s="1" t="s">
        <v>128</v>
      </c>
      <c r="D3" s="1" t="s">
        <v>129</v>
      </c>
      <c r="E3" s="1" t="s">
        <v>130</v>
      </c>
    </row>
    <row r="4" ht="26" spans="1:5">
      <c r="A4" s="3">
        <v>3</v>
      </c>
      <c r="B4" s="4" t="s">
        <v>131</v>
      </c>
      <c r="C4" s="1" t="s">
        <v>132</v>
      </c>
      <c r="D4" s="1" t="s">
        <v>133</v>
      </c>
      <c r="E4" s="1" t="s">
        <v>134</v>
      </c>
    </row>
    <row r="5" ht="26" spans="1:5">
      <c r="A5" s="3">
        <v>4</v>
      </c>
      <c r="B5" s="4" t="s">
        <v>135</v>
      </c>
      <c r="C5" s="1" t="s">
        <v>136</v>
      </c>
      <c r="D5" s="1" t="s">
        <v>137</v>
      </c>
      <c r="E5" s="1" t="s">
        <v>138</v>
      </c>
    </row>
    <row r="6" ht="26" spans="1:5">
      <c r="A6" s="3">
        <v>5</v>
      </c>
      <c r="B6" s="4" t="s">
        <v>139</v>
      </c>
      <c r="C6" s="1" t="s">
        <v>140</v>
      </c>
      <c r="E6" s="1" t="s">
        <v>141</v>
      </c>
    </row>
    <row r="7" ht="26" spans="1:5">
      <c r="A7" s="3">
        <v>6</v>
      </c>
      <c r="B7" s="4" t="s">
        <v>142</v>
      </c>
      <c r="C7" s="1" t="s">
        <v>143</v>
      </c>
      <c r="E7" s="1" t="s">
        <v>144</v>
      </c>
    </row>
    <row r="8" ht="28.5" customHeight="1" spans="1:3">
      <c r="A8" s="3">
        <v>7</v>
      </c>
      <c r="B8" s="4" t="s">
        <v>145</v>
      </c>
      <c r="C8" s="1" t="s">
        <v>146</v>
      </c>
    </row>
    <row r="9" ht="26" spans="1:3">
      <c r="A9" s="3">
        <v>8</v>
      </c>
      <c r="B9" s="4" t="s">
        <v>147</v>
      </c>
      <c r="C9" s="1" t="s">
        <v>148</v>
      </c>
    </row>
    <row r="10" ht="26" spans="1:3">
      <c r="A10" s="3">
        <v>9</v>
      </c>
      <c r="B10" s="4" t="s">
        <v>149</v>
      </c>
      <c r="C10" s="1" t="s">
        <v>150</v>
      </c>
    </row>
    <row r="11" ht="26" spans="1:3">
      <c r="A11" s="3">
        <v>10</v>
      </c>
      <c r="B11" s="4" t="s">
        <v>151</v>
      </c>
      <c r="C11" s="1" t="s">
        <v>152</v>
      </c>
    </row>
    <row r="12" ht="26" spans="1:3">
      <c r="A12" s="3">
        <v>11</v>
      </c>
      <c r="B12" s="4" t="s">
        <v>153</v>
      </c>
      <c r="C12" s="1" t="s">
        <v>154</v>
      </c>
    </row>
    <row r="13" ht="26" spans="1:2">
      <c r="A13" s="3">
        <v>12</v>
      </c>
      <c r="B13" s="4" t="s">
        <v>155</v>
      </c>
    </row>
    <row r="14" ht="26" spans="1:2">
      <c r="A14" s="3">
        <v>13</v>
      </c>
      <c r="B14" s="5" t="s">
        <v>156</v>
      </c>
    </row>
    <row r="15" ht="30.75" customHeight="1" spans="1:2">
      <c r="A15" s="3">
        <v>14</v>
      </c>
      <c r="B15" s="5" t="s">
        <v>157</v>
      </c>
    </row>
    <row r="16" ht="30.75" customHeight="1" spans="1:2">
      <c r="A16" s="3">
        <v>15</v>
      </c>
      <c r="B16" s="6" t="s">
        <v>158</v>
      </c>
    </row>
    <row r="17" ht="30.75" customHeight="1" spans="1:2">
      <c r="A17" s="3">
        <v>16</v>
      </c>
      <c r="B17" s="5" t="s">
        <v>159</v>
      </c>
    </row>
    <row r="18" ht="30.75" customHeight="1" spans="1:2">
      <c r="A18" s="3">
        <v>17</v>
      </c>
      <c r="B18" s="5" t="s">
        <v>160</v>
      </c>
    </row>
    <row r="19" ht="30.75" customHeight="1" spans="1:2">
      <c r="A19" s="3">
        <v>18</v>
      </c>
      <c r="B19" s="5" t="s">
        <v>161</v>
      </c>
    </row>
    <row r="20" ht="30.75" customHeight="1" spans="1:2">
      <c r="A20" s="3">
        <v>19</v>
      </c>
      <c r="B20" s="5" t="s">
        <v>162</v>
      </c>
    </row>
    <row r="21" ht="30.75" customHeight="1" spans="1:2">
      <c r="A21" s="3">
        <v>20</v>
      </c>
      <c r="B21" s="5" t="s">
        <v>163</v>
      </c>
    </row>
    <row r="22" ht="26" spans="1:2">
      <c r="A22" s="3">
        <v>21</v>
      </c>
      <c r="B22" s="5" t="s">
        <v>164</v>
      </c>
    </row>
  </sheetData>
  <sortState ref="D2:D5">
    <sortCondition ref="D2:D5"/>
  </sortState>
  <pageMargins left="0.7" right="0.7" top="0.75" bottom="0.75" header="0.3" footer="0.3"/>
  <pageSetup paperSize="1" scale="5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2" rangeCreator="" othersAccessPermission="edit"/>
    <arrUserId title="区域1" rangeCreator="" othersAccessPermission="edit"/>
  </rangeList>
  <rangeList sheetStid="9" master="" otherUserPermission="visible"/>
</allowEditUser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C I + 8 W G 1 c L a C l A A A A 9 g A A A B I A H A B D b 2 5 m a W c v U G F j a 2 F n Z S 5 4 b W w g o h g A K K A U A A A A A A A A A A A A A A A A A A A A A A A A A A A A h Y 9 B D o I w F E S v Q r q n L T U m h H z K w q 0 k J k T j t o G K j f A x t F j u 5 s I j e Q U x i r p z O T N v k p n 7 9 Q b Z 2 D b B R f f W d J i S i H I S a C y 7 y m C d k s E d w p h k E j a q P K l a B x O M N h m t S c n R u X P C m P e e + g X t + p o J z i O 2 z 9 d F e d S t C g 1 a p 7 D U 5 N O q / r e I h N 1 r j B Q 0 E j E V S 0 E 5 s N m E 3 O A X E N P e Z / p j w m p o 3 N B r q T H c F s B m C e z 9 Q T 4 A U E s D B B Q A A g A I A A i P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j 7 x Y K I p H u A 4 A A A A R A A A A E w A c A E Z v c m 1 1 b G F z L 1 N l Y 3 R p b 2 4 x L m 0 g o h g A K K A U A A A A A A A A A A A A A A A A A A A A A A A A A A A A K 0 5 N L s n M z 1 M I h t C G 1 g B Q S w E C L Q A U A A I A C A A I j 7 x Y b V w t o K U A A A D 2 A A A A E g A A A A A A A A A A A A A A A A A A A A A A Q 2 9 u Z m l n L 1 B h Y 2 t h Z 2 U u e G 1 s U E s B A i 0 A F A A C A A g A C I + 8 W A / K 6 a u k A A A A 6 Q A A A B M A A A A A A A A A A A A A A A A A 8 Q A A A F t D b 2 5 0 Z W 5 0 X 1 R 5 c G V z X S 5 4 b W x Q S w E C L Q A U A A I A C A A I j 7 x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j w y F a k H M U e e D D D a j / 3 p L w A A A A A C A A A A A A A D Z g A A w A A A A B A A A A A 4 H Q c e W U d Z F u F p n 5 d i 9 Q I I A A A A A A S A A A C g A A A A E A A A A D K 0 5 o a L D Y t E R 3 Q K d V n P i 1 Z Q A A A A v B a n 9 R X + 5 s L x O E t z 6 p d C 0 w r d j 5 m q Q q 2 I J i 7 I Z x w + A u Y Q P E B m j 4 a S h 0 v L z a v w K d X l N k G c 1 E p i A x q r 4 c W C S C c w B Q e y o 1 g v T H O Z 6 8 y G w R J P G j 4 U A A A A n p h i 4 + A 2 n 2 5 / 3 A 9 h / G p j u Y J a E F s = < / D a t a M a s h u p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3 c 7 2 0 a 9 9 - 3 5 8 5 - 4 c f e - 8 4 5 c - 8 c c d 7 b 6 2 d 7 2 e "   x s i : n i l = " t r u e " / > < l c f 7 6 f 1 5 5 c e d 4 d d c b 4 0 9 7 1 3 4 f f 3 c 3 3 2 f   x m l n s = " f 1 1 1 0 7 4 c - 8 6 d 0 - 4 2 8 0 - a e e 7 - a 2 8 5 e 6 e f e 4 4 c " > < T e r m s   x m l n s = " h t t p : / / s c h e m a s . m i c r o s o f t . c o m / o f f i c e / i n f o p a t h / 2 0 0 7 / P a r t n e r C o n t r o l s " > < / T e r m s > < / l c f 7 6 f 1 5 5 c e d 4 d d c b 4 0 9 7 1 3 4 f f 3 c 3 3 2 f > < A c c o u n t   x m l n s = " f 1 1 1 0 7 4 c - 8 6 d 0 - 4 2 8 0 - a e e 7 - a 2 8 5 e 6 e f e 4 4 c "   x s i : n i l = " t r u e " / > < V P O N O   x m l n s = " f 1 1 1 0 7 4 c - 8 6 d 0 - 4 2 8 0 - a e e 7 - a 2 8 5 e 6 e f e 4 4 c "   x s i : n i l = " t r u e " / > < D I V I S I O N   x m l n s = " f 1 1 1 0 7 4 c - 8 6 d 0 - 4 2 8 0 - a e e 7 - a 2 8 5 e 6 e f e 4 4 c "   x s i : n i l = " t r u e " / > < / d o c u m e n t M a n a g e m e n t > < / p : p r o p e r t i e s > 
</file>

<file path=customXml/item4.xml>��< ? x m l   v e r s i o n = " 1 . 0 " ? > < c t : c o n t e n t T y p e S c h e m a   c t : _ = " "   m a : _ = " "   m a : c o n t e n t T y p e N a m e = " D o c u m e n t "   m a : c o n t e n t T y p e I D = " 0 x 0 1 0 1 0 0 0 5 4 1 0 A 3 D C 4 E 1 2 D 4 5 B F A 2 1 9 3 2 C 5 7 5 D 8 4 A "   m a : c o n t e n t T y p e V e r s i o n = " 1 7 "   m a : c o n t e n t T y p e D e s c r i p t i o n = " C r e a t e   a   n e w   d o c u m e n t . "   m a : c o n t e n t T y p e S c o p e = " "   m a : v e r s i o n I D = " 4 c 6 1 0 f 8 c 7 1 4 3 3 b 3 0 8 a a 8 b 7 f 3 7 3 d 6 2 9 b 9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9 9 d e f f 6 d 8 7 2 6 3 5 6 2 3 c b e d 0 3 c 1 e c 9 6 5 6 2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f 1 1 1 0 7 4 c - 8 6 d 0 - 4 2 8 0 - a e e 7 - a 2 8 5 e 6 e f e 4 4 c "   x m l n s : n s 3 = " 3 c 7 2 0 a 9 9 - 3 5 8 5 - 4 c f e - 8 4 5 c - 8 c c d 7 b 6 2 d 7 2 e " >  
 < x s d : i m p o r t   n a m e s p a c e = " f 1 1 1 0 7 4 c - 8 6 d 0 - 4 2 8 0 - a e e 7 - a 2 8 5 e 6 e f e 4 4 c " / >  
 < x s d : i m p o r t   n a m e s p a c e = " 3 c 7 2 0 a 9 9 - 3 5 8 5 - 4 c f e - 8 4 5 c - 8 c c d 7 b 6 2 d 7 2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b j e c t D e t e c t o r V e r s i o n s "   m i n O c c u r s = " 0 " / >  
 < x s d : e l e m e n t   r e f = " n s 2 : A c c o u n t "   m i n O c c u r s = " 0 " / >  
 < x s d : e l e m e n t   r e f = " n s 2 : V P O N O "   m i n O c c u r s = " 0 " / >  
 < x s d : e l e m e n t   r e f = " n s 2 : D I V I S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S e a r c h P r o p e r t i e s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1 1 1 0 7 4 c - 8 6 d 0 - 4 2 8 0 - a e e 7 - a 2 8 5 e 6 e f e 4 4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0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A c c o u n t "   m a : i n d e x = " 1 1 "   n i l l a b l e = " t r u e "   m a : d i s p l a y N a m e = " A c c o u n t "   m a : f o r m a t = " D r o p d o w n "   m a : i n t e r n a l N a m e = " A c c o u n t " >  
 < x s d : s i m p l e T y p e >  
 < x s d : u n i o n   m e m b e r T y p e s = " d m s : T e x t " >  
 < x s d : s i m p l e T y p e >  
 < x s d : r e s t r i c t i o n   b a s e = " d m s : C h o i c e " >  
 < x s d : e n u m e r a t i o n   v a l u e = " W M " / >  
 < x s d : e n u m e r a t i o n   v a l u e = " A Y K   S T O C K S " / >  
 < x s d : e n u m e r a t i o n   v a l u e = " C h o i c e   3 " / >  
 < / x s d : r e s t r i c t i o n >  
 < / x s d : s i m p l e T y p e >  
 < / x s d : u n i o n >  
 < / x s d : s i m p l e T y p e >  
 < / x s d : e l e m e n t >  
 < x s d : e l e m e n t   n a m e = " V P O N O "   m a : i n d e x = " 1 2 "   n i l l a b l e = " t r u e "   m a : d i s p l a y N a m e = " V P O   N O "   m a : f o r m a t = " D r o p d o w n "   m a : i n t e r n a l N a m e = " V P O N O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D I V I S I O N "   m a : i n d e x = " 1 3 "   n i l l a b l e = " t r u e "   m a : d i s p l a y N a m e = " D I V I S I O N "   m a : f o r m a t = " D r o p d o w n "   m a : i n t e r n a l N a m e = " D I V I S I O N " >  
 < x s d : s i m p l e T y p e >  
 < x s d : r e s t r i c t i o n   b a s e = " d m s : C h o i c e " >  
 < x s d : e n u m e r a t i o n   v a l u e = " S O C K S " / >  
 < x s d : e n u m e r a t i o n   v a l u e = " A c c e s s o r i e s " / >  
 < x s d : e n u m e r a t i o n   v a l u e = " C h o i c e   3 " / >  
 < / x s d : r e s t r i c t i o n >  
 < / x s d : s i m p l e T y p e >  
 < / x s d : e l e m e n t >  
 < x s d : e l e m e n t   n a m e = " l c f 7 6 f 1 5 5 c e d 4 d d c b 4 0 9 7 1 3 4 f f 3 c 3 3 2 f "   m a : i n d e x = " 1 7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6 2 6 a f 2 6 f - 4 e 9 3 - 4 3 4 5 - 9 1 e 0 - c b a e d 3 0 5 6 e 2 a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G e n e r a t i o n T i m e "   m a : i n d e x = " 1 9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2 0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2 2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2 3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2 4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3 c 7 2 0 a 9 9 - 3 5 8 5 - 4 c f e - 8 4 5 c - 8 c c d 7 b 6 2 d 7 2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1 8 "   n i l l a b l e = " t r u e "   m a : d i s p l a y N a m e = " T a x o n o m y   C a t c h   A l l   C o l u m n "   m a : h i d d e n = " t r u e "   m a : l i s t = " { c e 0 a c 7 2 4 - a 7 3 6 - 4 2 e 0 - a e e 9 - 9 2 9 a 5 c 6 3 9 b 5 0 } "   m a : i n t e r n a l N a m e = " T a x C a t c h A l l "   m a : s h o w F i e l d = " C a t c h A l l D a t a "   m a : w e b = " 3 c 7 2 0 a 9 9 - 3 5 8 5 - 4 c f e - 8 4 5 c - 8 c c d 7 b 6 2 d 7 2 e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5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D0F8CB0-7149-4E78-BDCB-F85F736BDDD5}">
  <ds:schemaRefs/>
</ds:datastoreItem>
</file>

<file path=customXml/itemProps3.xml><?xml version="1.0" encoding="utf-8"?>
<ds:datastoreItem xmlns:ds="http://schemas.openxmlformats.org/officeDocument/2006/customXml" ds:itemID="{DC8775BB-BC86-4E9A-9AB3-4ECE03F98FF9}">
  <ds:schemaRefs/>
</ds:datastoreItem>
</file>

<file path=customXml/itemProps4.xml><?xml version="1.0" encoding="utf-8"?>
<ds:datastoreItem xmlns:ds="http://schemas.openxmlformats.org/officeDocument/2006/customXml" ds:itemID="{E657F3A1-8294-4DF9-9824-C8BFA9F6D9B2}">
  <ds:schemaRefs/>
</ds:datastoreItem>
</file>

<file path=customXml/itemProps5.xml><?xml version="1.0" encoding="utf-8"?>
<ds:datastoreItem xmlns:ds="http://schemas.openxmlformats.org/officeDocument/2006/customXml" ds:itemID="{D96F4499-8E8D-44A3-A2E8-5CB687F496B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Cost Sheet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Cotton</dc:creator>
  <cp:lastModifiedBy>平常心A</cp:lastModifiedBy>
  <dcterms:created xsi:type="dcterms:W3CDTF">2023-04-26T15:39:00Z</dcterms:created>
  <dcterms:modified xsi:type="dcterms:W3CDTF">2025-06-30T09:37:58Z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0x01010005410A3DC4E12D45BFA21932C575D84A</vt:lpwstr>
  </property>
  <property fmtid="{D5CDD505-2E9C-101B-9397-08002B2CF9AE}" pid="3" name="MediaServiceImageTags">
    <vt:lpwstr/>
  </property>
  <property fmtid="{D5CDD505-2E9C-101B-9397-08002B2CF9AE}" pid="4" name="ICV">
    <vt:lpwstr>B29F67598A8B4F24BF547B1C9A9C9D8E_13</vt:lpwstr>
  </property>
  <property fmtid="{D5CDD505-2E9C-101B-9397-08002B2CF9AE}" pid="5" name="KSOProductBuildVer">
    <vt:lpwstr>2052-12.1.0.21915</vt:lpwstr>
  </property>
</Properties>
</file>