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love转印标" sheetId="2" r:id="rId1"/>
    <sheet name="Future" sheetId="4" r:id="rId2"/>
    <sheet name="made with love转印标 (2)" sheetId="3" state="hidden" r:id="rId3"/>
  </sheets>
  <definedNames>
    <definedName name="_xlnm._FilterDatabase" localSheetId="0" hidden="1">love转印标!$A$3:$S$9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4" name="ID_10920B462EEF4334BDD44FD05EB5FBD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930" y="41800780"/>
          <a:ext cx="665480" cy="695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6" name="ID_02E9239D4D974F14AA8A2818348447B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930" y="42527855"/>
          <a:ext cx="466090" cy="6318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<sst xmlns="http://schemas.openxmlformats.org/spreadsheetml/2006/main" count="156" uniqueCount="73">
  <si>
    <t>款号</t>
  </si>
  <si>
    <t>颜色</t>
  </si>
  <si>
    <t>大货样 寄美盛</t>
  </si>
  <si>
    <t>tiny baby</t>
  </si>
  <si>
    <t>new baby</t>
  </si>
  <si>
    <t>up to 1</t>
  </si>
  <si>
    <t>1-3</t>
  </si>
  <si>
    <t>3-6</t>
  </si>
  <si>
    <t>6-9</t>
  </si>
  <si>
    <t>9-12</t>
  </si>
  <si>
    <t>12-18</t>
  </si>
  <si>
    <t>18-24</t>
  </si>
  <si>
    <t>2-3</t>
  </si>
  <si>
    <t>总数</t>
  </si>
  <si>
    <t>工厂</t>
  </si>
  <si>
    <t>mnths</t>
  </si>
  <si>
    <t>yrs</t>
  </si>
  <si>
    <t>成衣qty</t>
  </si>
  <si>
    <t>AX91201</t>
  </si>
  <si>
    <t>Love11-0602TCX白</t>
  </si>
  <si>
    <t>1-3m*10个</t>
  </si>
  <si>
    <t>安阳景虹</t>
  </si>
  <si>
    <t>AY51501</t>
  </si>
  <si>
    <t>Love16-4023TCX    雾霾蓝</t>
  </si>
  <si>
    <t>AX45801</t>
  </si>
  <si>
    <t>Love14-1305TCX      棕</t>
  </si>
  <si>
    <t>轩之冉</t>
  </si>
  <si>
    <t>AX50301</t>
  </si>
  <si>
    <t>Love14-1508TCX     粉</t>
  </si>
  <si>
    <t>AX34101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</si>
  <si>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</si>
  <si>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</si>
  <si>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</si>
  <si>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</si>
  <si>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</si>
  <si>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</si>
  <si>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</si>
  <si>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</si>
  <si>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</si>
  <si>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</si>
  <si>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</si>
  <si>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</si>
  <si>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</si>
  <si>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3-4</t>
  </si>
  <si>
    <t>4-5</t>
  </si>
  <si>
    <t>5-6</t>
  </si>
  <si>
    <t>6-7</t>
  </si>
  <si>
    <t>7-8</t>
  </si>
  <si>
    <t>8-9</t>
  </si>
  <si>
    <t>9-10</t>
  </si>
  <si>
    <t>尺寸</t>
  </si>
  <si>
    <t>AX87501</t>
  </si>
  <si>
    <t>Furture 11-0602TCX白</t>
  </si>
  <si>
    <t>31*45mm</t>
  </si>
  <si>
    <t>2-3Y*10个    5-6y*10个</t>
  </si>
  <si>
    <t>AY00301</t>
  </si>
  <si>
    <t>Furture 17-4421TCX 蓝绿</t>
  </si>
  <si>
    <t>大货样</t>
  </si>
  <si>
    <t>LK463</t>
  </si>
  <si>
    <t>LOVE 14-4115TCX</t>
  </si>
  <si>
    <t>1-3M*10个和       6-9M*5个</t>
  </si>
  <si>
    <t>LK459</t>
  </si>
  <si>
    <t>LOVE 14-1508TCX</t>
  </si>
  <si>
    <t>LK458</t>
  </si>
  <si>
    <t>LOVE 14-0708TCX</t>
  </si>
  <si>
    <t>AV42801</t>
  </si>
  <si>
    <t>LOVE 16-4023TCX</t>
  </si>
  <si>
    <t>AV43101</t>
  </si>
  <si>
    <t>LOVE 16-1518TCX</t>
  </si>
  <si>
    <r>
      <rPr>
        <b/>
        <sz val="16"/>
        <color theme="1"/>
        <rFont val="等线"/>
        <charset val="134"/>
        <scheme val="minor"/>
      </rPr>
      <t>1-3M*</t>
    </r>
    <r>
      <rPr>
        <b/>
        <sz val="16"/>
        <color rgb="FFFF0000"/>
        <rFont val="等线"/>
        <charset val="134"/>
        <scheme val="minor"/>
      </rPr>
      <t>20个</t>
    </r>
    <r>
      <rPr>
        <b/>
        <sz val="16"/>
        <color theme="1"/>
        <rFont val="等线"/>
        <charset val="134"/>
        <scheme val="minor"/>
      </rPr>
      <t>和       6-9M*5个</t>
    </r>
  </si>
  <si>
    <t>AV44301</t>
  </si>
  <si>
    <t>AV50101</t>
  </si>
  <si>
    <t>LOVE 14-1305TCX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</si>
</sst>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indexed="8"/>
      <name val="等线"/>
      <charset val="134"/>
    </font>
    <font>
      <sz val="12"/>
      <name val="等线"/>
      <charset val="134"/>
    </font>
    <font>
      <b/>
      <sz val="12"/>
      <color theme="1"/>
      <name val="等线"/>
      <charset val="134"/>
      <scheme val="minor"/>
    </font>
    <font>
      <sz val="26"/>
      <color theme="1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  <scheme val="minor"/>
    </font>
    <font>
      <sz val="24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58" fontId="1" fillId="2" borderId="1" xfId="0" applyNumberFormat="1" applyFont="1" applyFill="1" applyBorder="1" applyAlignment="1">
      <alignment horizontal="center"/>
    </xf>
    <xf numFmtId="58" fontId="1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4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58" fontId="6" fillId="3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9" fillId="0" borderId="1" xfId="0" applyNumberFormat="1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58" fontId="6" fillId="7" borderId="1" xfId="0" applyNumberFormat="1" applyFont="1" applyFill="1" applyBorder="1" applyAlignment="1">
      <alignment horizontal="center"/>
    </xf>
    <xf numFmtId="58" fontId="6" fillId="8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8" fontId="1" fillId="2" borderId="1" xfId="0" applyNumberFormat="1" applyFont="1" applyFill="1" applyBorder="1" applyAlignment="1" quotePrefix="1">
      <alignment horizontal="center"/>
    </xf>
    <xf numFmtId="58" fontId="1" fillId="3" borderId="1" xfId="0" applyNumberFormat="1" applyFont="1" applyFill="1" applyBorder="1" applyAlignment="1" quotePrefix="1">
      <alignment horizontal="center"/>
    </xf>
    <xf numFmtId="0" fontId="1" fillId="2" borderId="1" xfId="0" applyFont="1" applyFill="1" applyBorder="1" applyAlignment="1" quotePrefix="1">
      <alignment horizontal="center"/>
    </xf>
    <xf numFmtId="0" fontId="1" fillId="3" borderId="1" xfId="0" applyFont="1" applyFill="1" applyBorder="1" applyAlignment="1" quotePrefix="1">
      <alignment horizontal="center"/>
    </xf>
    <xf numFmtId="58" fontId="6" fillId="3" borderId="1" xfId="0" applyNumberFormat="1" applyFont="1" applyFill="1" applyBorder="1" applyAlignment="1" quotePrefix="1">
      <alignment horizontal="center"/>
    </xf>
    <xf numFmtId="0" fontId="6" fillId="3" borderId="1" xfId="0" applyFont="1" applyFill="1" applyBorder="1" applyAlignment="1" quotePrefix="1">
      <alignment horizontal="center"/>
    </xf>
    <xf numFmtId="58" fontId="6" fillId="7" borderId="1" xfId="0" applyNumberFormat="1" applyFont="1" applyFill="1" applyBorder="1" applyAlignment="1" quotePrefix="1">
      <alignment horizontal="center"/>
    </xf>
    <xf numFmtId="58" fontId="6" fillId="8" borderId="1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8</xdr:row>
      <xdr:rowOff>346710</xdr:rowOff>
    </xdr:from>
    <xdr:to>
      <xdr:col>5</xdr:col>
      <xdr:colOff>526415</xdr:colOff>
      <xdr:row>30</xdr:row>
      <xdr:rowOff>128270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" y="5356860"/>
          <a:ext cx="7253605" cy="4010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242570</xdr:colOff>
      <xdr:row>9</xdr:row>
      <xdr:rowOff>53975</xdr:rowOff>
    </xdr:from>
    <xdr:to>
      <xdr:col>12</xdr:col>
      <xdr:colOff>674370</xdr:colOff>
      <xdr:row>29</xdr:row>
      <xdr:rowOff>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7730" y="5000625"/>
          <a:ext cx="451485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264160</xdr:colOff>
      <xdr:row>7</xdr:row>
      <xdr:rowOff>349250</xdr:rowOff>
    </xdr:from>
    <xdr:to>
      <xdr:col>5</xdr:col>
      <xdr:colOff>19050</xdr:colOff>
      <xdr:row>40</xdr:row>
      <xdr:rowOff>144145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4160" y="4622800"/>
          <a:ext cx="6089650" cy="5979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46355</xdr:colOff>
      <xdr:row>42</xdr:row>
      <xdr:rowOff>136316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953760"/>
          <a:ext cx="10182860" cy="5631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zoomScale="60" zoomScaleNormal="60" topLeftCell="A8" workbookViewId="0">
      <selection activeCell="I12" sqref="I12"/>
    </sheetView>
  </sheetViews>
  <sheetFormatPr defaultColWidth="9" defaultRowHeight="14"/>
  <cols>
    <col min="1" max="1" width="20.8333333333333" customWidth="1"/>
    <col min="2" max="2" width="25.6833333333333" customWidth="1"/>
    <col min="3" max="3" width="21.775" style="1" customWidth="1"/>
    <col min="4" max="4" width="10" style="1" customWidth="1"/>
    <col min="5" max="13" width="10" customWidth="1"/>
    <col min="14" max="14" width="9.25"/>
    <col min="15" max="15" width="16.6666666666667" customWidth="1"/>
    <col min="16" max="16" width="9" style="43"/>
    <col min="17" max="17" width="9" style="43" customWidth="1"/>
    <col min="18" max="18" width="9" customWidth="1"/>
    <col min="19" max="19" width="12.6666666666667" customWidth="1"/>
  </cols>
  <sheetData>
    <row r="1" ht="23" customHeight="1" spans="3:13">
      <c r="C1" s="2"/>
      <c r="D1" s="2">
        <v>2.3</v>
      </c>
      <c r="E1" s="3">
        <v>50</v>
      </c>
      <c r="F1" s="3">
        <v>56</v>
      </c>
      <c r="G1" s="4">
        <v>62</v>
      </c>
      <c r="H1" s="3">
        <v>68</v>
      </c>
      <c r="I1" s="4">
        <v>74</v>
      </c>
      <c r="J1" s="3">
        <v>80</v>
      </c>
      <c r="K1" s="3">
        <v>86</v>
      </c>
      <c r="L1" s="3">
        <v>92</v>
      </c>
      <c r="M1" s="3">
        <v>98</v>
      </c>
    </row>
    <row r="2" ht="23" customHeight="1" spans="1:15">
      <c r="A2" s="44" t="s">
        <v>0</v>
      </c>
      <c r="B2" s="45" t="s">
        <v>1</v>
      </c>
      <c r="C2" s="46" t="s">
        <v>2</v>
      </c>
      <c r="D2" s="47" t="s">
        <v>3</v>
      </c>
      <c r="E2" s="7" t="s">
        <v>4</v>
      </c>
      <c r="F2" s="7" t="s">
        <v>5</v>
      </c>
      <c r="G2" s="58" t="s">
        <v>6</v>
      </c>
      <c r="H2" s="59" t="s">
        <v>7</v>
      </c>
      <c r="I2" s="60" t="s">
        <v>8</v>
      </c>
      <c r="J2" s="61" t="s">
        <v>9</v>
      </c>
      <c r="K2" s="61" t="s">
        <v>10</v>
      </c>
      <c r="L2" s="7" t="s">
        <v>11</v>
      </c>
      <c r="M2" s="59" t="s">
        <v>12</v>
      </c>
      <c r="N2" s="5" t="s">
        <v>13</v>
      </c>
      <c r="O2" s="5" t="s">
        <v>14</v>
      </c>
    </row>
    <row r="3" ht="23" customHeight="1" spans="1:17">
      <c r="A3" s="48"/>
      <c r="B3" s="49"/>
      <c r="C3" s="50"/>
      <c r="D3" s="51" t="s">
        <v>15</v>
      </c>
      <c r="E3" s="52" t="s">
        <v>15</v>
      </c>
      <c r="F3" s="52" t="s">
        <v>15</v>
      </c>
      <c r="G3" s="53" t="s">
        <v>15</v>
      </c>
      <c r="H3" s="52" t="s">
        <v>15</v>
      </c>
      <c r="I3" s="53" t="s">
        <v>15</v>
      </c>
      <c r="J3" s="52" t="s">
        <v>15</v>
      </c>
      <c r="K3" s="52" t="s">
        <v>15</v>
      </c>
      <c r="L3" s="52" t="s">
        <v>15</v>
      </c>
      <c r="M3" s="52" t="s">
        <v>16</v>
      </c>
      <c r="N3" s="49"/>
      <c r="O3" s="49" t="s">
        <v>14</v>
      </c>
      <c r="Q3" s="43" t="s">
        <v>17</v>
      </c>
    </row>
    <row r="4" ht="57.5" customHeight="1" spans="1:19">
      <c r="A4" s="54" t="s">
        <v>18</v>
      </c>
      <c r="B4" s="34" t="s">
        <v>19</v>
      </c>
      <c r="C4" s="13" t="s">
        <v>20</v>
      </c>
      <c r="D4" s="12"/>
      <c r="E4" s="12">
        <f>10+108</f>
        <v>118</v>
      </c>
      <c r="F4" s="12">
        <f>10+115</f>
        <v>125</v>
      </c>
      <c r="G4" s="12">
        <f>30+281</f>
        <v>311</v>
      </c>
      <c r="H4" s="12">
        <f>30+416</f>
        <v>446</v>
      </c>
      <c r="I4" s="12">
        <f>30+406</f>
        <v>436</v>
      </c>
      <c r="J4" s="12">
        <f>30+336</f>
        <v>366</v>
      </c>
      <c r="K4" s="12">
        <f>25+254</f>
        <v>279</v>
      </c>
      <c r="L4" s="12">
        <f>10+110</f>
        <v>120</v>
      </c>
      <c r="M4" s="12"/>
      <c r="N4" s="13">
        <f>SUM(E4:M4)</f>
        <v>2201</v>
      </c>
      <c r="O4" s="55" t="s">
        <v>21</v>
      </c>
      <c r="Q4" s="43">
        <v>2026</v>
      </c>
      <c r="S4">
        <f t="shared" ref="S4:S7" si="0">N4/Q4</f>
        <v>1.08637709772952</v>
      </c>
    </row>
    <row r="5" ht="72" customHeight="1" spans="1:19">
      <c r="A5" s="54" t="s">
        <v>22</v>
      </c>
      <c r="B5" s="34" t="s">
        <v>23</v>
      </c>
      <c r="C5" s="13" t="s">
        <v>20</v>
      </c>
      <c r="D5" s="12"/>
      <c r="E5" s="12">
        <f>10+100</f>
        <v>110</v>
      </c>
      <c r="F5" s="12">
        <f>10+120</f>
        <v>130</v>
      </c>
      <c r="G5" s="12">
        <f>30+299</f>
        <v>329</v>
      </c>
      <c r="H5" s="12">
        <f>30+446</f>
        <v>476</v>
      </c>
      <c r="I5" s="12">
        <f>30+432</f>
        <v>462</v>
      </c>
      <c r="J5" s="12">
        <f>30+360</f>
        <v>390</v>
      </c>
      <c r="K5" s="12">
        <f>25+280</f>
        <v>305</v>
      </c>
      <c r="L5" s="12">
        <f>10+138</f>
        <v>148</v>
      </c>
      <c r="M5" s="12"/>
      <c r="N5" s="13">
        <f>SUM(E5:M5)</f>
        <v>2350</v>
      </c>
      <c r="O5" s="56" t="s">
        <v>21</v>
      </c>
      <c r="Q5" s="43">
        <v>2175</v>
      </c>
      <c r="S5">
        <f t="shared" si="0"/>
        <v>1.08045977011494</v>
      </c>
    </row>
    <row r="6" customFormat="1" ht="72" customHeight="1" spans="1:19">
      <c r="A6" s="54" t="s">
        <v>24</v>
      </c>
      <c r="B6" s="34" t="s">
        <v>25</v>
      </c>
      <c r="C6" s="13" t="s">
        <v>20</v>
      </c>
      <c r="D6" s="12"/>
      <c r="E6" s="12">
        <f>10+111</f>
        <v>121</v>
      </c>
      <c r="F6" s="12">
        <f>10+110</f>
        <v>120</v>
      </c>
      <c r="G6" s="12">
        <f>25+240</f>
        <v>265</v>
      </c>
      <c r="H6" s="12">
        <f>30+381</f>
        <v>411</v>
      </c>
      <c r="I6" s="12">
        <f>30+368</f>
        <v>398</v>
      </c>
      <c r="J6" s="12">
        <f>30+296</f>
        <v>326</v>
      </c>
      <c r="K6" s="12">
        <f>25+242</f>
        <v>267</v>
      </c>
      <c r="L6" s="12">
        <f>10+143</f>
        <v>153</v>
      </c>
      <c r="M6" s="12"/>
      <c r="N6" s="13">
        <f>SUM(E6:M6)</f>
        <v>2061</v>
      </c>
      <c r="O6" s="56" t="s">
        <v>26</v>
      </c>
      <c r="P6" s="43"/>
      <c r="Q6" s="43">
        <v>1891</v>
      </c>
      <c r="S6">
        <f t="shared" si="0"/>
        <v>1.08989952406134</v>
      </c>
    </row>
    <row r="7" ht="62" customHeight="1" spans="1:19">
      <c r="A7" s="54" t="s">
        <v>27</v>
      </c>
      <c r="B7" s="34" t="s">
        <v>28</v>
      </c>
      <c r="C7" s="13" t="s">
        <v>20</v>
      </c>
      <c r="D7" s="12"/>
      <c r="E7" s="12">
        <f>10+52</f>
        <v>62</v>
      </c>
      <c r="F7" s="12">
        <f>10+111</f>
        <v>121</v>
      </c>
      <c r="G7" s="12">
        <f>25+268</f>
        <v>293</v>
      </c>
      <c r="H7" s="12">
        <f>30+359</f>
        <v>389</v>
      </c>
      <c r="I7" s="12">
        <f>30+304</f>
        <v>334</v>
      </c>
      <c r="J7" s="12">
        <f>25+270</f>
        <v>295</v>
      </c>
      <c r="K7" s="12">
        <f>12+145</f>
        <v>157</v>
      </c>
      <c r="L7" s="12">
        <f>10+53</f>
        <v>63</v>
      </c>
      <c r="M7" s="12"/>
      <c r="N7" s="13">
        <f>SUM(E7:M7)</f>
        <v>1714</v>
      </c>
      <c r="O7" s="56" t="s">
        <v>26</v>
      </c>
      <c r="Q7" s="43">
        <v>1562</v>
      </c>
      <c r="S7">
        <f t="shared" si="0"/>
        <v>1.09731113956466</v>
      </c>
    </row>
    <row r="8" customFormat="1" ht="62" customHeight="1" spans="1:19">
      <c r="A8" s="54" t="s">
        <v>29</v>
      </c>
      <c r="B8" s="34" t="s">
        <v>19</v>
      </c>
      <c r="C8" s="13" t="s">
        <v>20</v>
      </c>
      <c r="D8" s="12"/>
      <c r="E8" s="12">
        <f>10+81</f>
        <v>91</v>
      </c>
      <c r="F8" s="12">
        <f>10+70</f>
        <v>80</v>
      </c>
      <c r="G8" s="12">
        <f>25+179</f>
        <v>204</v>
      </c>
      <c r="H8" s="12">
        <f>30+291</f>
        <v>321</v>
      </c>
      <c r="I8" s="12">
        <f>25+271</f>
        <v>296</v>
      </c>
      <c r="J8" s="12">
        <f>25+250</f>
        <v>275</v>
      </c>
      <c r="K8" s="12">
        <f>15+154</f>
        <v>169</v>
      </c>
      <c r="L8" s="12">
        <f>10+68</f>
        <v>78</v>
      </c>
      <c r="M8" s="12"/>
      <c r="N8" s="13">
        <f>SUM(E8:M8)</f>
        <v>1514</v>
      </c>
      <c r="O8" s="56" t="s">
        <v>26</v>
      </c>
      <c r="P8" s="43"/>
      <c r="Q8" s="43">
        <v>1364</v>
      </c>
      <c r="S8">
        <f>N8/Q8</f>
        <v>1.1099706744868</v>
      </c>
    </row>
    <row r="9" ht="39" customHeight="1" spans="14:15">
      <c r="N9" s="57">
        <f>SUM(N4:N8)</f>
        <v>9840</v>
      </c>
      <c r="O9" s="57"/>
    </row>
  </sheetData>
  <autoFilter xmlns:etc="http://www.wps.cn/officeDocument/2017/etCustomData" ref="A3:S9" etc:filterBottomFollowUsedRange="0">
    <extLst/>
  </autoFilter>
  <mergeCells count="5">
    <mergeCell ref="A2:A3"/>
    <mergeCell ref="B2:B3"/>
    <mergeCell ref="C2:C3"/>
    <mergeCell ref="N2:N3"/>
    <mergeCell ref="O2:O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68"/>
  <sheetViews>
    <sheetView tabSelected="1" zoomScale="50" zoomScaleNormal="50" workbookViewId="0">
      <selection activeCell="S16" sqref="S15:S16"/>
    </sheetView>
  </sheetViews>
  <sheetFormatPr defaultColWidth="8.66666666666667" defaultRowHeight="14"/>
  <cols>
    <col min="1" max="1" width="9.54166666666667"/>
    <col min="2" max="4" width="19.3" customWidth="1"/>
    <col min="5" max="5" width="15.6916666666667" customWidth="1"/>
    <col min="12" max="15" width="10.25"/>
    <col min="16" max="18" width="8.83333333333333"/>
    <col min="19" max="19" width="10.25"/>
    <col min="21" max="21" width="15" customWidth="1"/>
    <col min="24" max="24" width="12.6666666666667"/>
  </cols>
  <sheetData>
    <row r="2" s="18" customFormat="1" ht="29" customHeight="1" spans="5:19">
      <c r="E2" s="19"/>
      <c r="F2" s="20" t="s">
        <v>30</v>
      </c>
      <c r="G2" s="20" t="s">
        <v>31</v>
      </c>
      <c r="H2" s="20" t="s">
        <v>32</v>
      </c>
      <c r="I2" s="20" t="s">
        <v>33</v>
      </c>
      <c r="J2" s="20" t="s">
        <v>34</v>
      </c>
      <c r="K2" s="20" t="s">
        <v>35</v>
      </c>
      <c r="L2" s="35" t="s">
        <v>36</v>
      </c>
      <c r="M2" s="20" t="s">
        <v>37</v>
      </c>
      <c r="N2" s="20" t="s">
        <v>38</v>
      </c>
      <c r="O2" s="36" t="s">
        <v>39</v>
      </c>
      <c r="P2" s="20" t="s">
        <v>40</v>
      </c>
      <c r="Q2" s="20" t="s">
        <v>41</v>
      </c>
      <c r="R2" s="20" t="s">
        <v>42</v>
      </c>
      <c r="S2" s="20">
        <v>140</v>
      </c>
    </row>
    <row r="3" s="18" customFormat="1" ht="29" customHeight="1" spans="2:23">
      <c r="B3" s="21" t="s">
        <v>0</v>
      </c>
      <c r="C3" s="21" t="s">
        <v>1</v>
      </c>
      <c r="D3" s="22"/>
      <c r="E3" s="23" t="s">
        <v>2</v>
      </c>
      <c r="F3" s="62" t="s">
        <v>6</v>
      </c>
      <c r="G3" s="62" t="s">
        <v>7</v>
      </c>
      <c r="H3" s="62" t="s">
        <v>8</v>
      </c>
      <c r="I3" s="63" t="s">
        <v>9</v>
      </c>
      <c r="J3" s="63" t="s">
        <v>10</v>
      </c>
      <c r="K3" s="27" t="s">
        <v>11</v>
      </c>
      <c r="L3" s="64" t="s">
        <v>12</v>
      </c>
      <c r="M3" s="62" t="s">
        <v>43</v>
      </c>
      <c r="N3" s="62" t="s">
        <v>44</v>
      </c>
      <c r="O3" s="65" t="s">
        <v>45</v>
      </c>
      <c r="P3" s="62" t="s">
        <v>46</v>
      </c>
      <c r="Q3" s="62" t="s">
        <v>47</v>
      </c>
      <c r="R3" s="62" t="s">
        <v>48</v>
      </c>
      <c r="S3" s="62" t="s">
        <v>49</v>
      </c>
      <c r="T3" s="21" t="s">
        <v>13</v>
      </c>
      <c r="U3" s="21" t="s">
        <v>14</v>
      </c>
      <c r="W3" s="21" t="s">
        <v>17</v>
      </c>
    </row>
    <row r="4" s="18" customFormat="1" ht="29" customHeight="1" spans="2:23">
      <c r="B4" s="21"/>
      <c r="C4" s="21"/>
      <c r="D4" s="25" t="s">
        <v>50</v>
      </c>
      <c r="E4" s="26"/>
      <c r="F4" s="27" t="s">
        <v>15</v>
      </c>
      <c r="G4" s="27" t="s">
        <v>15</v>
      </c>
      <c r="H4" s="27" t="s">
        <v>15</v>
      </c>
      <c r="I4" s="27" t="s">
        <v>15</v>
      </c>
      <c r="J4" s="27" t="s">
        <v>15</v>
      </c>
      <c r="K4" s="27" t="s">
        <v>15</v>
      </c>
      <c r="L4" s="39" t="s">
        <v>16</v>
      </c>
      <c r="M4" s="27" t="s">
        <v>16</v>
      </c>
      <c r="N4" s="27" t="s">
        <v>16</v>
      </c>
      <c r="O4" s="40" t="s">
        <v>16</v>
      </c>
      <c r="P4" s="27" t="s">
        <v>16</v>
      </c>
      <c r="Q4" s="27" t="s">
        <v>16</v>
      </c>
      <c r="R4" s="27" t="s">
        <v>16</v>
      </c>
      <c r="S4" s="27" t="s">
        <v>16</v>
      </c>
      <c r="T4" s="21"/>
      <c r="U4" s="21"/>
      <c r="W4" s="21"/>
    </row>
    <row r="5" ht="89" customHeight="1" spans="1:24">
      <c r="A5" s="28" t="str">
        <f>_xlfn.DISPIMG("ID_10920B462EEF4334BDD44FD05EB5FBD9",1)</f>
        <v>=DISPIMG("ID_10920B462EEF4334BDD44FD05EB5FBD9",1)</v>
      </c>
      <c r="B5" s="29" t="s">
        <v>51</v>
      </c>
      <c r="C5" s="30" t="s">
        <v>52</v>
      </c>
      <c r="D5" s="30" t="s">
        <v>53</v>
      </c>
      <c r="E5" s="13" t="s">
        <v>54</v>
      </c>
      <c r="F5" s="31"/>
      <c r="G5" s="31"/>
      <c r="H5" s="31"/>
      <c r="I5" s="31"/>
      <c r="J5" s="31"/>
      <c r="K5" s="41">
        <f>10+54</f>
        <v>64</v>
      </c>
      <c r="L5" s="41">
        <f>10+60</f>
        <v>70</v>
      </c>
      <c r="M5" s="41">
        <f>10+68</f>
        <v>78</v>
      </c>
      <c r="N5" s="41">
        <f>10+62</f>
        <v>72</v>
      </c>
      <c r="O5" s="41">
        <f>20+58</f>
        <v>78</v>
      </c>
      <c r="P5" s="41">
        <f>10+50</f>
        <v>60</v>
      </c>
      <c r="Q5" s="41">
        <f>10+46</f>
        <v>56</v>
      </c>
      <c r="R5" s="41">
        <f>10+38</f>
        <v>48</v>
      </c>
      <c r="S5" s="41">
        <f>10+46</f>
        <v>56</v>
      </c>
      <c r="T5" s="13">
        <f>SUM(F5:S5)</f>
        <v>582</v>
      </c>
      <c r="U5" s="13" t="s">
        <v>26</v>
      </c>
      <c r="W5">
        <v>241</v>
      </c>
      <c r="X5">
        <f>T5/W5</f>
        <v>2.4149377593361</v>
      </c>
    </row>
    <row r="6" ht="89" customHeight="1" spans="1:24">
      <c r="A6" s="28" t="str">
        <f>_xlfn.DISPIMG("ID_02E9239D4D974F14AA8A2818348447BE",1)</f>
        <v>=DISPIMG("ID_02E9239D4D974F14AA8A2818348447BE",1)</v>
      </c>
      <c r="B6" s="32" t="s">
        <v>55</v>
      </c>
      <c r="C6" s="30" t="s">
        <v>56</v>
      </c>
      <c r="D6" s="30" t="s">
        <v>53</v>
      </c>
      <c r="E6" s="13" t="s">
        <v>54</v>
      </c>
      <c r="F6" s="31"/>
      <c r="G6" s="31"/>
      <c r="H6" s="31"/>
      <c r="I6" s="31"/>
      <c r="J6" s="31"/>
      <c r="K6" s="41">
        <f>10+24</f>
        <v>34</v>
      </c>
      <c r="L6" s="41">
        <f>15+141</f>
        <v>156</v>
      </c>
      <c r="M6" s="41">
        <f>10+145</f>
        <v>155</v>
      </c>
      <c r="N6" s="41">
        <f>10+125</f>
        <v>135</v>
      </c>
      <c r="O6" s="41">
        <f>20+163</f>
        <v>183</v>
      </c>
      <c r="P6" s="41">
        <f>10+146</f>
        <v>156</v>
      </c>
      <c r="Q6" s="41">
        <f>10+130</f>
        <v>140</v>
      </c>
      <c r="R6" s="41">
        <f>10+106</f>
        <v>116</v>
      </c>
      <c r="S6" s="41">
        <f>10+149</f>
        <v>159</v>
      </c>
      <c r="T6" s="13">
        <f>SUM(F6:S6)</f>
        <v>1234</v>
      </c>
      <c r="U6" s="13" t="s">
        <v>26</v>
      </c>
      <c r="W6">
        <v>1129</v>
      </c>
      <c r="X6">
        <f>T6/W6</f>
        <v>1.09300265721878</v>
      </c>
    </row>
    <row r="7" ht="57.5" customHeight="1" spans="1:21">
      <c r="A7" s="33"/>
      <c r="B7" s="29"/>
      <c r="C7" s="30"/>
      <c r="D7" s="30"/>
      <c r="E7" s="13"/>
      <c r="F7" s="34"/>
      <c r="G7" s="34"/>
      <c r="H7" s="34"/>
      <c r="I7" s="34"/>
      <c r="J7" s="34"/>
      <c r="K7" s="42"/>
      <c r="L7" s="42"/>
      <c r="M7" s="42"/>
      <c r="N7" s="42"/>
      <c r="O7" s="42"/>
      <c r="P7" s="42"/>
      <c r="Q7" s="42"/>
      <c r="R7" s="42"/>
      <c r="S7" s="42"/>
      <c r="T7" s="13"/>
      <c r="U7" s="13"/>
    </row>
    <row r="8" ht="39" customHeight="1" spans="5:21">
      <c r="E8" s="1"/>
      <c r="F8" s="1"/>
      <c r="T8" s="13">
        <f>SUM(T5:T7)</f>
        <v>1816</v>
      </c>
      <c r="U8" s="13"/>
    </row>
    <row r="9" spans="5:6">
      <c r="E9" s="1"/>
      <c r="F9" s="1"/>
    </row>
    <row r="10" spans="5:6">
      <c r="E10" s="1"/>
      <c r="F10" s="1"/>
    </row>
    <row r="11" spans="5:6">
      <c r="E11" s="1"/>
      <c r="F11" s="1"/>
    </row>
    <row r="12" spans="5:6">
      <c r="E12" s="1"/>
      <c r="F12" s="1"/>
    </row>
    <row r="13" spans="5:6">
      <c r="E13" s="1"/>
      <c r="F13" s="1"/>
    </row>
    <row r="14" spans="5:6">
      <c r="E14" s="1"/>
      <c r="F14" s="1"/>
    </row>
    <row r="15" spans="5:6">
      <c r="E15" s="1"/>
      <c r="F15" s="1"/>
    </row>
    <row r="16" spans="5:6">
      <c r="E16" s="1"/>
      <c r="F16" s="1"/>
    </row>
    <row r="17" spans="5:6">
      <c r="E17" s="1"/>
      <c r="F17" s="1"/>
    </row>
    <row r="18" spans="5:6">
      <c r="E18" s="1"/>
      <c r="F18" s="1"/>
    </row>
    <row r="19" spans="5:6">
      <c r="E19" s="1"/>
      <c r="F19" s="1"/>
    </row>
    <row r="20" spans="5:6">
      <c r="E20" s="1"/>
      <c r="F20" s="1"/>
    </row>
    <row r="21" spans="5:6">
      <c r="E21" s="1"/>
      <c r="F21" s="1"/>
    </row>
    <row r="22" spans="5:6">
      <c r="E22" s="1"/>
      <c r="F22" s="1"/>
    </row>
    <row r="23" spans="5:6">
      <c r="E23" s="1"/>
      <c r="F23" s="1"/>
    </row>
    <row r="24" spans="5:6">
      <c r="E24" s="1"/>
      <c r="F24" s="1"/>
    </row>
    <row r="25" spans="5:6">
      <c r="E25" s="1"/>
      <c r="F25" s="1"/>
    </row>
    <row r="26" spans="5:6">
      <c r="E26" s="1"/>
      <c r="F26" s="1"/>
    </row>
    <row r="27" spans="5:6">
      <c r="E27" s="1"/>
      <c r="F27" s="1"/>
    </row>
    <row r="28" spans="5:6">
      <c r="E28" s="1"/>
      <c r="F28" s="1"/>
    </row>
    <row r="29" spans="5:6">
      <c r="E29" s="1"/>
      <c r="F29" s="1"/>
    </row>
    <row r="30" spans="5:6">
      <c r="E30" s="1"/>
      <c r="F30" s="1"/>
    </row>
    <row r="31" spans="5:6">
      <c r="E31" s="1"/>
      <c r="F31" s="1"/>
    </row>
    <row r="32" spans="5:6">
      <c r="E32" s="1"/>
      <c r="F32" s="1"/>
    </row>
    <row r="33" spans="5:6">
      <c r="E33" s="1"/>
      <c r="F33" s="1"/>
    </row>
    <row r="34" spans="5:6">
      <c r="E34" s="1"/>
      <c r="F34" s="1"/>
    </row>
    <row r="35" spans="5:6">
      <c r="E35" s="1"/>
      <c r="F35" s="1"/>
    </row>
    <row r="36" spans="5:6">
      <c r="E36" s="1"/>
      <c r="F36" s="1"/>
    </row>
    <row r="37" spans="5:6">
      <c r="E37" s="1"/>
      <c r="F37" s="1"/>
    </row>
    <row r="38" spans="5:6">
      <c r="E38" s="1"/>
      <c r="F38" s="1"/>
    </row>
    <row r="39" spans="5:6">
      <c r="E39" s="1"/>
      <c r="F39" s="1"/>
    </row>
    <row r="40" spans="5:6">
      <c r="E40" s="1"/>
      <c r="F40" s="1"/>
    </row>
    <row r="41" spans="5:6">
      <c r="E41" s="1"/>
      <c r="F41" s="1"/>
    </row>
    <row r="42" spans="5:6">
      <c r="E42" s="1"/>
      <c r="F42" s="1"/>
    </row>
    <row r="43" spans="5:6">
      <c r="E43" s="1"/>
      <c r="F43" s="1"/>
    </row>
    <row r="44" spans="5:6">
      <c r="E44" s="1"/>
      <c r="F44" s="1"/>
    </row>
    <row r="45" spans="5:6">
      <c r="E45" s="1"/>
      <c r="F45" s="1"/>
    </row>
    <row r="46" spans="5:6">
      <c r="E46" s="1"/>
      <c r="F46" s="1"/>
    </row>
    <row r="47" spans="5:6">
      <c r="E47" s="1"/>
      <c r="F47" s="1"/>
    </row>
    <row r="48" spans="5:6">
      <c r="E48" s="1"/>
      <c r="F48" s="1"/>
    </row>
    <row r="49" spans="5:6">
      <c r="E49" s="1"/>
      <c r="F49" s="1"/>
    </row>
    <row r="50" spans="5:6">
      <c r="E50" s="1"/>
      <c r="F50" s="1"/>
    </row>
    <row r="51" spans="5:6">
      <c r="E51" s="1"/>
      <c r="F51" s="1"/>
    </row>
    <row r="52" spans="5:6">
      <c r="E52" s="1"/>
      <c r="F52" s="1"/>
    </row>
    <row r="53" spans="5:6">
      <c r="E53" s="1"/>
      <c r="F53" s="1"/>
    </row>
    <row r="54" spans="5:6">
      <c r="E54" s="1"/>
      <c r="F54" s="1"/>
    </row>
    <row r="55" spans="5:6">
      <c r="E55" s="1"/>
      <c r="F55" s="1"/>
    </row>
    <row r="56" spans="5:6">
      <c r="E56" s="1"/>
      <c r="F56" s="1"/>
    </row>
    <row r="57" spans="5:6">
      <c r="E57" s="1"/>
      <c r="F57" s="1"/>
    </row>
    <row r="58" spans="5:6">
      <c r="E58" s="1"/>
      <c r="F58" s="1"/>
    </row>
    <row r="59" spans="5:6">
      <c r="E59" s="1"/>
      <c r="F59" s="1"/>
    </row>
    <row r="60" spans="5:6">
      <c r="E60" s="1"/>
      <c r="F60" s="1"/>
    </row>
    <row r="61" spans="5:6">
      <c r="E61" s="1"/>
      <c r="F61" s="1"/>
    </row>
    <row r="62" spans="5:6">
      <c r="E62" s="1"/>
      <c r="F62" s="1"/>
    </row>
    <row r="63" spans="5:6">
      <c r="E63" s="1"/>
      <c r="F63" s="1"/>
    </row>
    <row r="64" spans="5:6">
      <c r="E64" s="1"/>
      <c r="F64" s="1"/>
    </row>
    <row r="65" spans="5:6">
      <c r="E65" s="1"/>
      <c r="F65" s="1"/>
    </row>
    <row r="66" spans="5:6">
      <c r="E66" s="1"/>
      <c r="F66" s="1"/>
    </row>
    <row r="67" spans="5:6">
      <c r="E67" s="1"/>
      <c r="F67" s="1"/>
    </row>
    <row r="68" spans="5:6">
      <c r="E68" s="1"/>
      <c r="F68" s="1"/>
    </row>
  </sheetData>
  <mergeCells count="6">
    <mergeCell ref="B3:B4"/>
    <mergeCell ref="C3:C4"/>
    <mergeCell ref="E3:E4"/>
    <mergeCell ref="T3:T4"/>
    <mergeCell ref="U3:U4"/>
    <mergeCell ref="W3:W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zoomScale="70" zoomScaleNormal="70" topLeftCell="A6" workbookViewId="0">
      <selection activeCell="S10" sqref="S10"/>
    </sheetView>
  </sheetViews>
  <sheetFormatPr defaultColWidth="9" defaultRowHeight="14"/>
  <cols>
    <col min="1" max="1" width="15" customWidth="1"/>
    <col min="2" max="2" width="18.6833333333333" customWidth="1"/>
    <col min="3" max="3" width="18.0916666666667" style="1" customWidth="1"/>
    <col min="4" max="4" width="8.83333333333333" style="1" customWidth="1"/>
    <col min="5" max="5" width="9.41666666666667" customWidth="1"/>
    <col min="15" max="15" width="14.3916666666667" customWidth="1"/>
  </cols>
  <sheetData>
    <row r="2" spans="3:13">
      <c r="C2" s="2"/>
      <c r="D2" s="2">
        <v>2.3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ht="18.5" customHeight="1" spans="1:15">
      <c r="A3" s="5" t="s">
        <v>0</v>
      </c>
      <c r="B3" s="5" t="s">
        <v>1</v>
      </c>
      <c r="C3" s="6" t="s">
        <v>57</v>
      </c>
      <c r="D3" s="7" t="s">
        <v>3</v>
      </c>
      <c r="E3" s="7" t="s">
        <v>4</v>
      </c>
      <c r="F3" s="7" t="s">
        <v>5</v>
      </c>
      <c r="G3" s="58" t="s">
        <v>6</v>
      </c>
      <c r="H3" s="59" t="s">
        <v>7</v>
      </c>
      <c r="I3" s="60" t="s">
        <v>8</v>
      </c>
      <c r="J3" s="61" t="s">
        <v>9</v>
      </c>
      <c r="K3" s="61" t="s">
        <v>10</v>
      </c>
      <c r="L3" s="7" t="s">
        <v>11</v>
      </c>
      <c r="M3" s="59" t="s">
        <v>12</v>
      </c>
      <c r="N3" s="5" t="s">
        <v>13</v>
      </c>
      <c r="O3" s="14"/>
    </row>
    <row r="4" ht="18.5" customHeight="1" spans="1:15">
      <c r="A4" s="5"/>
      <c r="B4" s="5"/>
      <c r="C4" s="10"/>
      <c r="D4" s="7" t="s">
        <v>15</v>
      </c>
      <c r="E4" s="7" t="s">
        <v>15</v>
      </c>
      <c r="F4" s="7" t="s">
        <v>15</v>
      </c>
      <c r="G4" s="11" t="s">
        <v>15</v>
      </c>
      <c r="H4" s="7" t="s">
        <v>15</v>
      </c>
      <c r="I4" s="11" t="s">
        <v>15</v>
      </c>
      <c r="J4" s="7" t="s">
        <v>15</v>
      </c>
      <c r="K4" s="7" t="s">
        <v>15</v>
      </c>
      <c r="L4" s="7" t="s">
        <v>15</v>
      </c>
      <c r="M4" s="7" t="s">
        <v>16</v>
      </c>
      <c r="N4" s="5"/>
      <c r="O4" s="14"/>
    </row>
    <row r="5" ht="57.5" customHeight="1" spans="1:16">
      <c r="A5" s="12" t="s">
        <v>58</v>
      </c>
      <c r="B5" s="12" t="s">
        <v>59</v>
      </c>
      <c r="C5" s="13" t="s">
        <v>60</v>
      </c>
      <c r="D5" s="12"/>
      <c r="E5" s="12">
        <v>220</v>
      </c>
      <c r="F5" s="12">
        <v>284</v>
      </c>
      <c r="G5" s="12">
        <v>419</v>
      </c>
      <c r="H5" s="12">
        <v>464</v>
      </c>
      <c r="I5" s="12">
        <v>369</v>
      </c>
      <c r="J5" s="12">
        <v>325</v>
      </c>
      <c r="K5" s="12">
        <v>269</v>
      </c>
      <c r="L5" s="12">
        <v>61</v>
      </c>
      <c r="M5" s="12"/>
      <c r="N5" s="13">
        <f t="shared" ref="N5:N8" si="0">SUM(E5:M5)</f>
        <v>2411</v>
      </c>
      <c r="O5" s="15" t="s">
        <v>21</v>
      </c>
      <c r="P5" s="16">
        <v>2411</v>
      </c>
    </row>
    <row r="6" ht="57.5" customHeight="1" spans="1:16">
      <c r="A6" s="12" t="s">
        <v>61</v>
      </c>
      <c r="B6" s="12" t="s">
        <v>62</v>
      </c>
      <c r="C6" s="13" t="s">
        <v>60</v>
      </c>
      <c r="D6" s="12"/>
      <c r="E6" s="12">
        <v>220</v>
      </c>
      <c r="F6" s="12">
        <v>279</v>
      </c>
      <c r="G6" s="12">
        <v>406</v>
      </c>
      <c r="H6" s="12">
        <v>442</v>
      </c>
      <c r="I6" s="12">
        <v>352</v>
      </c>
      <c r="J6" s="12">
        <v>311</v>
      </c>
      <c r="K6" s="12">
        <v>257</v>
      </c>
      <c r="L6" s="12">
        <v>54</v>
      </c>
      <c r="M6" s="12"/>
      <c r="N6" s="13">
        <f t="shared" si="0"/>
        <v>2321</v>
      </c>
      <c r="O6" s="15" t="s">
        <v>21</v>
      </c>
      <c r="P6" s="17">
        <v>2321</v>
      </c>
    </row>
    <row r="7" ht="57.5" customHeight="1" spans="1:16">
      <c r="A7" s="12" t="s">
        <v>63</v>
      </c>
      <c r="B7" s="12" t="s">
        <v>64</v>
      </c>
      <c r="C7" s="13" t="s">
        <v>60</v>
      </c>
      <c r="D7" s="12"/>
      <c r="E7" s="12">
        <v>42</v>
      </c>
      <c r="F7" s="12">
        <v>114</v>
      </c>
      <c r="G7" s="12">
        <v>208</v>
      </c>
      <c r="H7" s="12">
        <v>258</v>
      </c>
      <c r="I7" s="12">
        <v>235</v>
      </c>
      <c r="J7" s="12">
        <v>219</v>
      </c>
      <c r="K7" s="12">
        <v>185</v>
      </c>
      <c r="L7" s="12">
        <v>51</v>
      </c>
      <c r="M7" s="12"/>
      <c r="N7" s="13">
        <f t="shared" si="0"/>
        <v>1312</v>
      </c>
      <c r="O7" s="15" t="s">
        <v>21</v>
      </c>
      <c r="P7" s="17">
        <v>1312</v>
      </c>
    </row>
    <row r="8" ht="57.5" customHeight="1" spans="1:16">
      <c r="A8" s="12" t="s">
        <v>65</v>
      </c>
      <c r="B8" s="12" t="s">
        <v>66</v>
      </c>
      <c r="C8" s="13" t="s">
        <v>60</v>
      </c>
      <c r="D8" s="12"/>
      <c r="E8" s="12">
        <v>96</v>
      </c>
      <c r="F8" s="12">
        <v>178</v>
      </c>
      <c r="G8" s="12">
        <v>323</v>
      </c>
      <c r="H8" s="12">
        <v>304</v>
      </c>
      <c r="I8" s="12">
        <v>204</v>
      </c>
      <c r="J8" s="12">
        <v>153</v>
      </c>
      <c r="K8" s="12">
        <v>21</v>
      </c>
      <c r="L8" s="12"/>
      <c r="M8" s="12"/>
      <c r="N8" s="13">
        <f t="shared" si="0"/>
        <v>1279</v>
      </c>
      <c r="O8" s="15" t="s">
        <v>21</v>
      </c>
      <c r="P8" s="17">
        <v>1279</v>
      </c>
    </row>
    <row r="9" ht="57.5" customHeight="1" spans="1:16">
      <c r="A9" s="12" t="s">
        <v>67</v>
      </c>
      <c r="B9" s="12" t="s">
        <v>68</v>
      </c>
      <c r="C9" s="13" t="s">
        <v>69</v>
      </c>
      <c r="D9" s="12"/>
      <c r="E9" s="12">
        <v>91</v>
      </c>
      <c r="F9" s="12">
        <v>247</v>
      </c>
      <c r="G9" s="12">
        <v>393</v>
      </c>
      <c r="H9" s="12">
        <v>355</v>
      </c>
      <c r="I9" s="12">
        <v>231</v>
      </c>
      <c r="J9" s="12">
        <v>145</v>
      </c>
      <c r="K9" s="12">
        <v>45</v>
      </c>
      <c r="L9" s="12"/>
      <c r="M9" s="12"/>
      <c r="N9" s="13">
        <f t="shared" ref="N9:N11" si="1">SUM(D9:M9)</f>
        <v>1507</v>
      </c>
      <c r="O9" s="15" t="s">
        <v>21</v>
      </c>
      <c r="P9" s="17">
        <v>1507</v>
      </c>
    </row>
    <row r="10" ht="57.5" customHeight="1" spans="1:16">
      <c r="A10" s="12" t="s">
        <v>70</v>
      </c>
      <c r="B10" s="12" t="s">
        <v>68</v>
      </c>
      <c r="C10" s="13"/>
      <c r="D10" s="12"/>
      <c r="E10" s="12">
        <v>89</v>
      </c>
      <c r="F10" s="12">
        <v>179</v>
      </c>
      <c r="G10" s="12">
        <v>313</v>
      </c>
      <c r="H10" s="12">
        <v>400</v>
      </c>
      <c r="I10" s="12">
        <v>337</v>
      </c>
      <c r="J10" s="12">
        <v>234</v>
      </c>
      <c r="K10" s="12">
        <v>174</v>
      </c>
      <c r="L10" s="12">
        <v>84</v>
      </c>
      <c r="M10" s="12">
        <v>49</v>
      </c>
      <c r="N10" s="13">
        <f t="shared" si="1"/>
        <v>1859</v>
      </c>
      <c r="O10" s="15" t="s">
        <v>26</v>
      </c>
      <c r="P10" s="17">
        <v>1859</v>
      </c>
    </row>
    <row r="11" ht="57.5" customHeight="1" spans="1:16">
      <c r="A11" s="12" t="s">
        <v>71</v>
      </c>
      <c r="B11" s="12" t="s">
        <v>72</v>
      </c>
      <c r="C11" s="13" t="s">
        <v>60</v>
      </c>
      <c r="D11" s="12"/>
      <c r="E11" s="12">
        <v>79</v>
      </c>
      <c r="F11" s="12">
        <v>96</v>
      </c>
      <c r="G11" s="12">
        <v>222</v>
      </c>
      <c r="H11" s="12">
        <v>272</v>
      </c>
      <c r="I11" s="12">
        <v>243</v>
      </c>
      <c r="J11" s="12">
        <v>178</v>
      </c>
      <c r="K11" s="12">
        <v>130</v>
      </c>
      <c r="L11" s="12">
        <v>66</v>
      </c>
      <c r="M11" s="12">
        <v>46</v>
      </c>
      <c r="N11" s="13">
        <f t="shared" si="1"/>
        <v>1332</v>
      </c>
      <c r="O11" s="15" t="s">
        <v>26</v>
      </c>
      <c r="P11" s="17">
        <v>1332</v>
      </c>
    </row>
  </sheetData>
  <mergeCells count="4">
    <mergeCell ref="A3:A4"/>
    <mergeCell ref="B3:B4"/>
    <mergeCell ref="C3:C4"/>
    <mergeCell ref="N3:N4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love转印标</vt:lpstr>
      <vt:lpstr>Future</vt:lpstr>
      <vt:lpstr>made with love转印标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2025-07-21T09:21:43Z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2052-12.1.0.21915</vt:lpwstr>
  </property>
</Properties>
</file>