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唛头明细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383730061D444BFBB2F601ED2A2EF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0" y="14197965"/>
          <a:ext cx="5021580" cy="6500495"/>
        </a:xfrm>
        <a:prstGeom prst="rect">
          <a:avLst/>
        </a:prstGeom>
      </xdr:spPr>
    </xdr:pic>
  </etc:cellImage>
  <etc:cellImage>
    <xdr:pic>
      <xdr:nvPicPr>
        <xdr:cNvPr id="508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58820" y="14100810"/>
          <a:ext cx="4733290" cy="6297295"/>
        </a:xfrm>
        <a:prstGeom prst="rect">
          <a:avLst/>
        </a:prstGeom>
      </xdr:spPr>
    </xdr:pic>
  </etc:cellImage>
  <etc:cellImage>
    <xdr:pic>
      <xdr:nvPicPr>
        <xdr:cNvPr id="514" name="ID_B7F2350457524EEA8E4E701550D7CA40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3655" y="14381480"/>
          <a:ext cx="5037455" cy="8004810"/>
        </a:xfrm>
        <a:prstGeom prst="rect">
          <a:avLst/>
        </a:prstGeom>
      </xdr:spPr>
    </xdr:pic>
  </etc:cellImage>
  <etc:cellImage>
    <xdr:pic>
      <xdr:nvPicPr>
        <xdr:cNvPr id="513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215" y="13908405"/>
          <a:ext cx="4333875" cy="5391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F9A239D7AF6F4CC395A8240C290A37D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8915" y="14175105"/>
          <a:ext cx="3552825" cy="1428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55F363EA9C843C1B86DEB6285A0B3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7280890" y="1334135"/>
          <a:ext cx="2594610" cy="3874135"/>
        </a:xfrm>
        <a:prstGeom prst="rect">
          <a:avLst/>
        </a:prstGeom>
      </xdr:spPr>
    </xdr:pic>
  </etc:cellImage>
  <etc:cellImage>
    <xdr:pic>
      <xdr:nvPicPr>
        <xdr:cNvPr id="3" name="ID_F89320DFC0D24AF1820E11054F0CAE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977360" y="18330545"/>
          <a:ext cx="762000" cy="323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9089E32A5444E3FB0F14200102D1F8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604615" y="16536035"/>
          <a:ext cx="1323975" cy="1485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<sst xmlns="http://schemas.openxmlformats.org/spreadsheetml/2006/main" count="168" uniqueCount="98">
  <si>
    <t>SUB CATEGORY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</si>
  <si>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</si>
  <si>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</si>
  <si>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</si>
  <si>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</si>
  <si>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</si>
  <si>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</si>
  <si>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</si>
  <si>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039358+140678款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</si>
  <si>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</si>
  <si>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</si>
  <si>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</si>
  <si>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</si>
  <si>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</si>
  <si>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</si>
  <si>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</si>
  <si>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</si>
  <si>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</si>
  <si>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ReFORMED
CORE DENIM</t>
  </si>
  <si>
    <t>画稿</t>
  </si>
  <si>
    <t>描述</t>
  </si>
  <si>
    <t>INNOVATION TICKET
JJW-RT-001
45MM X 120MM</t>
  </si>
  <si>
    <t>PRODUCT TICKET
JJW-RT-ST
45MM X 120MM
* REFER TO SEPARATE ARTWORK</t>
  </si>
  <si>
    <t>WAIST TICKET
JJW-RT-WT
40MM X 108MM
* REFER TO SEPARATE ARTWORK</t>
  </si>
  <si>
    <t>BACK POCKET TICKET
JJW-RT-PT
75MM X 130MM
* REFER TO SEPARATE ARTWORK</t>
  </si>
  <si>
    <t xml:space="preserve">WITH BELT LOOP: JJW-ST-001
(37CM, ENDS KNOTTED
WITHOUT BELT LOOP: JJW-ST-003
(18CM, WITH YAP019 CLIP)
</t>
  </si>
  <si>
    <t>SATIN : JJW-WL001-EF
25mm x 42mm</t>
  </si>
  <si>
    <t>编码</t>
  </si>
  <si>
    <t>JJW-RT-001</t>
  </si>
  <si>
    <t>JJW-RT-ST</t>
  </si>
  <si>
    <t>JJW-RT-WT</t>
  </si>
  <si>
    <t>JJW-RT-PT</t>
  </si>
  <si>
    <t>有腰袢JJW-ST-001=37cm
无腰袢 JJW-ST-003=18cm</t>
  </si>
  <si>
    <t>JJW-WL001-EF</t>
  </si>
  <si>
    <t xml:space="preserve"> JJW-PL001-MF</t>
  </si>
  <si>
    <t>报价</t>
  </si>
  <si>
    <t>ST-001:：￥0.05
ST-003：￥0.07</t>
  </si>
  <si>
    <t xml:space="preserve">样品收货地址：威海思来进出口有限公司
地址：山东省威海市环翠区天鹅岭路59号5楼24C
收件人：武广明18606418899
</t>
  </si>
  <si>
    <t>TO RELAY:每个唛头请单独发10个样品给我们威海办公室！！</t>
  </si>
  <si>
    <t xml:space="preserve">大货收货地址：
山东省枣庄市市中区长江西路25号
公司名:海扬中泰服装有限公司
收件人:刘士会13361115260 </t>
  </si>
  <si>
    <t>开票资料：
名称:张家港保税区广坤服饰贸易有限公司
税号: 91320592058673363R</t>
  </si>
  <si>
    <t>主标+创新吊牌通用，腰卡+纸卡有尺码区分，洗标+产品吊牌+尺码唛有全长和九分裤区分</t>
  </si>
  <si>
    <t>色组</t>
  </si>
  <si>
    <t>批次/裤型</t>
  </si>
  <si>
    <t>6码</t>
  </si>
  <si>
    <t>8码</t>
  </si>
  <si>
    <t>9码</t>
  </si>
  <si>
    <t>10码</t>
  </si>
  <si>
    <t>11码</t>
  </si>
  <si>
    <t>12码</t>
  </si>
  <si>
    <t>14码</t>
  </si>
  <si>
    <t>16码</t>
  </si>
  <si>
    <t>小计</t>
  </si>
  <si>
    <t>件数总计</t>
  </si>
  <si>
    <t>洗标用量+1%</t>
  </si>
  <si>
    <t>039358 正常码-深蓝</t>
  </si>
  <si>
    <r>
      <t>第一批</t>
    </r>
    <r>
      <rPr>
        <sz val="16"/>
        <color rgb="FFFF0000"/>
        <rFont val="等线"/>
        <charset val="134"/>
      </rPr>
      <t>=洗标的P1/2</t>
    </r>
  </si>
  <si>
    <t>全长 FL （尺码标后面是F）</t>
  </si>
  <si>
    <t>九分裤 PL （尺码标后面是P）</t>
  </si>
  <si>
    <r>
      <t>第二批</t>
    </r>
    <r>
      <rPr>
        <sz val="16"/>
        <color rgb="FFFF0000"/>
        <rFont val="等线"/>
        <charset val="134"/>
      </rPr>
      <t>=洗标的P3/4</t>
    </r>
  </si>
  <si>
    <r>
      <t>第三批</t>
    </r>
    <r>
      <rPr>
        <sz val="16"/>
        <color rgb="FFFF0000"/>
        <rFont val="等线"/>
        <charset val="134"/>
      </rPr>
      <t>=洗标的P5/6</t>
    </r>
  </si>
  <si>
    <t>总计</t>
  </si>
  <si>
    <t>039358 正常码-河石兰</t>
  </si>
  <si>
    <t>裤型</t>
  </si>
  <si>
    <t>18码</t>
  </si>
  <si>
    <t>20码</t>
  </si>
  <si>
    <t>22码</t>
  </si>
  <si>
    <t>24码</t>
  </si>
  <si>
    <t>用量+1%</t>
  </si>
  <si>
    <t>140678 加大码</t>
  </si>
  <si>
    <t>全长（尺码标后面是F）</t>
  </si>
  <si>
    <t>九分裤（尺码标后面是P）</t>
  </si>
  <si>
    <t>编号</t>
  </si>
  <si>
    <t>唛头</t>
  </si>
  <si>
    <t>尺码/数量</t>
  </si>
  <si>
    <t>合计</t>
  </si>
  <si>
    <t>图示 具体请看画稿</t>
  </si>
  <si>
    <t>主唛</t>
  </si>
  <si>
    <t>10-23 可以做货
10-27 已发货29125</t>
  </si>
  <si>
    <t>实发数</t>
  </si>
  <si>
    <t>需补发</t>
  </si>
  <si>
    <t>JJW-PL001-MFV2</t>
  </si>
  <si>
    <t>尺码唛-全长F</t>
  </si>
  <si>
    <t>10-27 已发货
11-7 请按照补发数补发新增的数量</t>
  </si>
  <si>
    <t>尺码唛-九分裤P</t>
  </si>
  <si>
    <t>JJW-CL001-MF</t>
  </si>
  <si>
    <t>洗标</t>
  </si>
  <si>
    <t>039358正常码-全长FL</t>
  </si>
  <si>
    <t>第一批=P12</t>
  </si>
  <si>
    <t>第二批=P34</t>
  </si>
  <si>
    <t>第三批=P56</t>
  </si>
  <si>
    <t>10-29 画稿修改最终确认，画稿已发海扬
11-7 请按照补发数补发新增的数量</t>
  </si>
  <si>
    <t>039358正常码-九分裤PL</t>
  </si>
  <si>
    <t>140678加大码-全长FL</t>
  </si>
  <si>
    <t>已发齐</t>
  </si>
  <si>
    <t>140678加大码-九分裤PL</t>
  </si>
  <si>
    <t>请等客户确定印刷内容</t>
  </si>
  <si>
    <t>等吊牌做好再一起发货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</si>
</sst>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sz val="14"/>
      <name val="等线"/>
      <charset val="134"/>
    </font>
    <font>
      <sz val="16"/>
      <name val="等线"/>
      <charset val="134"/>
    </font>
    <font>
      <b/>
      <sz val="11"/>
      <color theme="0"/>
      <name val="等线"/>
      <charset val="134"/>
    </font>
    <font>
      <b/>
      <sz val="36"/>
      <name val="等线"/>
      <charset val="134"/>
    </font>
    <font>
      <b/>
      <sz val="16"/>
      <name val="等线"/>
      <charset val="134"/>
    </font>
    <font>
      <sz val="11"/>
      <name val="等线"/>
      <charset val="134"/>
    </font>
    <font>
      <b/>
      <sz val="40"/>
      <color rgb="FFFF0000"/>
      <name val="等线"/>
      <charset val="134"/>
    </font>
    <font>
      <b/>
      <sz val="24"/>
      <color rgb="FFFF0000"/>
      <name val="等线"/>
      <charset val="134"/>
    </font>
    <font>
      <sz val="16"/>
      <color rgb="FF222222"/>
      <name val="等线"/>
      <charset val="134"/>
    </font>
    <font>
      <sz val="16"/>
      <color rgb="FFFF0000"/>
      <name val="等线"/>
      <charset val="134"/>
    </font>
    <font>
      <b/>
      <sz val="18"/>
      <name val="等线"/>
      <charset val="134"/>
    </font>
    <font>
      <b/>
      <sz val="18"/>
      <color rgb="FFFF0000"/>
      <name val="等线"/>
      <charset val="134"/>
    </font>
    <font>
      <b/>
      <sz val="16"/>
      <color rgb="FFFF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0" applyNumberFormat="0" applyAlignment="0" applyProtection="0">
      <alignment vertical="center"/>
    </xf>
    <xf numFmtId="0" fontId="24" fillId="7" borderId="31" applyNumberFormat="0" applyAlignment="0" applyProtection="0">
      <alignment vertical="center"/>
    </xf>
    <xf numFmtId="0" fontId="25" fillId="7" borderId="30" applyNumberFormat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4" borderId="9" xfId="0" applyFont="1" applyFill="1" applyBorder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4" borderId="19" xfId="0" applyFont="1" applyFill="1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58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58" fontId="1" fillId="0" borderId="24" xfId="0" applyNumberFormat="1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vertical="center"/>
    </xf>
    <xf numFmtId="58" fontId="1" fillId="0" borderId="24" xfId="0" applyNumberFormat="1" applyFont="1" applyFill="1" applyBorder="1" applyAlignment="1">
      <alignment horizontal="left" vertical="center"/>
    </xf>
    <xf numFmtId="58" fontId="1" fillId="0" borderId="14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58" fontId="1" fillId="0" borderId="13" xfId="0" applyNumberFormat="1" applyFont="1" applyFill="1" applyBorder="1" applyAlignment="1">
      <alignment horizontal="center" vertical="center"/>
    </xf>
    <xf numFmtId="58" fontId="1" fillId="0" borderId="2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58" fontId="1" fillId="0" borderId="14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475615</xdr:colOff>
      <xdr:row>2</xdr:row>
      <xdr:rowOff>73025</xdr:rowOff>
    </xdr:from>
    <xdr:to>
      <xdr:col>16</xdr:col>
      <xdr:colOff>1171575</xdr:colOff>
      <xdr:row>6</xdr:row>
      <xdr:rowOff>281940</xdr:rowOff>
    </xdr:to>
    <xdr:pic>
      <xdr:nvPicPr>
        <xdr:cNvPr id="2" name="ID_FCC28DBBC3EC46B49D1A9E9F4B6104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48635" y="631825"/>
          <a:ext cx="1720850" cy="304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233045</xdr:colOff>
      <xdr:row>2</xdr:row>
      <xdr:rowOff>73025</xdr:rowOff>
    </xdr:from>
    <xdr:to>
      <xdr:col>14</xdr:col>
      <xdr:colOff>314960</xdr:colOff>
      <xdr:row>6</xdr:row>
      <xdr:rowOff>303530</xdr:rowOff>
    </xdr:to>
    <xdr:pic>
      <xdr:nvPicPr>
        <xdr:cNvPr id="3" name="ID_1DEF76E10C95461D8FF2E5888A6B7D1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14325" y="631825"/>
          <a:ext cx="1743075" cy="3067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58%20&#38271;&#35044;%20REFORMED%20HR%20WIDE\039358%20&#35746;&#21333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面料预定"/>
      <sheetName val="数量明细-深蓝"/>
      <sheetName val="数量明细-河石兰"/>
      <sheetName val="数量明细-加大码"/>
      <sheetName val="面料汇总"/>
      <sheetName val="唛头明细"/>
      <sheetName val="拉链明细-长度未更新前"/>
      <sheetName val="拉链明细-长度更新后"/>
      <sheetName val="特殊辅料-第一批"/>
      <sheetName val="特殊辅料-第二批+第三批"/>
      <sheetName val="成衣染色"/>
      <sheetName val="巴基斯坦"/>
    </sheetNames>
    <sheetDataSet>
      <sheetData sheetId="0"/>
      <sheetData sheetId="1"/>
      <sheetData sheetId="2">
        <row r="116">
          <cell r="K116">
            <v>306</v>
          </cell>
          <cell r="L116">
            <v>326</v>
          </cell>
          <cell r="M116">
            <v>295</v>
          </cell>
          <cell r="N116">
            <v>555</v>
          </cell>
          <cell r="O116">
            <v>436</v>
          </cell>
          <cell r="P116">
            <v>791</v>
          </cell>
          <cell r="Q116">
            <v>717</v>
          </cell>
          <cell r="R116">
            <v>402</v>
          </cell>
        </row>
        <row r="116">
          <cell r="T116">
            <v>3828</v>
          </cell>
          <cell r="U116">
            <v>10474</v>
          </cell>
        </row>
        <row r="117">
          <cell r="K117">
            <v>545</v>
          </cell>
          <cell r="L117">
            <v>905</v>
          </cell>
          <cell r="M117">
            <v>452</v>
          </cell>
          <cell r="N117">
            <v>1121</v>
          </cell>
          <cell r="O117">
            <v>671</v>
          </cell>
          <cell r="P117">
            <v>1312</v>
          </cell>
          <cell r="Q117">
            <v>1054</v>
          </cell>
          <cell r="R117">
            <v>586</v>
          </cell>
        </row>
        <row r="117">
          <cell r="T117">
            <v>6646</v>
          </cell>
        </row>
        <row r="118">
          <cell r="K118">
            <v>100</v>
          </cell>
          <cell r="L118">
            <v>121</v>
          </cell>
          <cell r="M118">
            <v>79</v>
          </cell>
          <cell r="N118">
            <v>211</v>
          </cell>
          <cell r="O118">
            <v>158</v>
          </cell>
          <cell r="P118">
            <v>269</v>
          </cell>
          <cell r="Q118">
            <v>253</v>
          </cell>
          <cell r="R118">
            <v>142</v>
          </cell>
        </row>
        <row r="118">
          <cell r="T118">
            <v>1333</v>
          </cell>
          <cell r="U118">
            <v>3788</v>
          </cell>
        </row>
        <row r="119">
          <cell r="K119">
            <v>174</v>
          </cell>
          <cell r="L119">
            <v>336</v>
          </cell>
          <cell r="M119">
            <v>147</v>
          </cell>
          <cell r="N119">
            <v>415</v>
          </cell>
          <cell r="O119">
            <v>258</v>
          </cell>
          <cell r="P119">
            <v>514</v>
          </cell>
          <cell r="Q119">
            <v>384</v>
          </cell>
          <cell r="R119">
            <v>227</v>
          </cell>
        </row>
        <row r="119">
          <cell r="T119">
            <v>2455</v>
          </cell>
        </row>
        <row r="120">
          <cell r="K120">
            <v>31</v>
          </cell>
          <cell r="L120">
            <v>37</v>
          </cell>
          <cell r="M120">
            <v>26</v>
          </cell>
          <cell r="N120">
            <v>69</v>
          </cell>
          <cell r="O120">
            <v>53</v>
          </cell>
          <cell r="P120">
            <v>100</v>
          </cell>
          <cell r="Q120">
            <v>84</v>
          </cell>
          <cell r="R120">
            <v>47</v>
          </cell>
        </row>
        <row r="120">
          <cell r="T120">
            <v>447</v>
          </cell>
          <cell r="U120">
            <v>1262</v>
          </cell>
        </row>
        <row r="121">
          <cell r="K121">
            <v>58</v>
          </cell>
          <cell r="L121">
            <v>110</v>
          </cell>
          <cell r="M121">
            <v>47</v>
          </cell>
          <cell r="N121">
            <v>137</v>
          </cell>
          <cell r="O121">
            <v>84</v>
          </cell>
          <cell r="P121">
            <v>174</v>
          </cell>
          <cell r="Q121">
            <v>126</v>
          </cell>
          <cell r="R121">
            <v>79</v>
          </cell>
        </row>
        <row r="121">
          <cell r="T121">
            <v>815</v>
          </cell>
        </row>
        <row r="122">
          <cell r="K122">
            <v>1214</v>
          </cell>
          <cell r="L122">
            <v>1835</v>
          </cell>
          <cell r="M122">
            <v>1046</v>
          </cell>
          <cell r="N122">
            <v>2508</v>
          </cell>
          <cell r="O122">
            <v>1660</v>
          </cell>
          <cell r="P122">
            <v>3160</v>
          </cell>
          <cell r="Q122">
            <v>2618</v>
          </cell>
          <cell r="R122">
            <v>1483</v>
          </cell>
        </row>
        <row r="122">
          <cell r="T122">
            <v>15524</v>
          </cell>
          <cell r="U122">
            <v>15524</v>
          </cell>
        </row>
      </sheetData>
      <sheetData sheetId="3">
        <row r="115">
          <cell r="K115">
            <v>303</v>
          </cell>
          <cell r="L115">
            <v>386</v>
          </cell>
          <cell r="M115">
            <v>297</v>
          </cell>
          <cell r="N115">
            <v>546</v>
          </cell>
          <cell r="O115">
            <v>469</v>
          </cell>
          <cell r="P115">
            <v>733</v>
          </cell>
          <cell r="Q115">
            <v>629</v>
          </cell>
          <cell r="R115">
            <v>399</v>
          </cell>
        </row>
        <row r="115">
          <cell r="T115">
            <v>3762</v>
          </cell>
          <cell r="U115">
            <v>9964</v>
          </cell>
        </row>
        <row r="116">
          <cell r="K116">
            <v>468</v>
          </cell>
          <cell r="L116">
            <v>887</v>
          </cell>
          <cell r="M116">
            <v>469</v>
          </cell>
          <cell r="N116">
            <v>1016</v>
          </cell>
          <cell r="O116">
            <v>604</v>
          </cell>
          <cell r="P116">
            <v>1106</v>
          </cell>
          <cell r="Q116">
            <v>1085</v>
          </cell>
          <cell r="R116">
            <v>567</v>
          </cell>
        </row>
        <row r="116">
          <cell r="T116">
            <v>6202</v>
          </cell>
        </row>
        <row r="117">
          <cell r="K117">
            <v>26</v>
          </cell>
          <cell r="L117">
            <v>31</v>
          </cell>
          <cell r="M117">
            <v>26</v>
          </cell>
          <cell r="N117">
            <v>42</v>
          </cell>
          <cell r="O117">
            <v>37</v>
          </cell>
          <cell r="P117">
            <v>64</v>
          </cell>
          <cell r="Q117">
            <v>58</v>
          </cell>
          <cell r="R117">
            <v>37</v>
          </cell>
        </row>
        <row r="117">
          <cell r="T117">
            <v>321</v>
          </cell>
          <cell r="U117">
            <v>885</v>
          </cell>
        </row>
        <row r="118">
          <cell r="K118">
            <v>37</v>
          </cell>
          <cell r="L118">
            <v>79</v>
          </cell>
          <cell r="M118">
            <v>37</v>
          </cell>
          <cell r="N118">
            <v>95</v>
          </cell>
          <cell r="O118">
            <v>58</v>
          </cell>
          <cell r="P118">
            <v>110</v>
          </cell>
          <cell r="Q118">
            <v>95</v>
          </cell>
          <cell r="R118">
            <v>53</v>
          </cell>
        </row>
        <row r="118">
          <cell r="T118">
            <v>564</v>
          </cell>
        </row>
        <row r="119">
          <cell r="K119">
            <v>105</v>
          </cell>
          <cell r="L119">
            <v>132</v>
          </cell>
          <cell r="M119">
            <v>95</v>
          </cell>
          <cell r="N119">
            <v>200</v>
          </cell>
          <cell r="O119">
            <v>174</v>
          </cell>
          <cell r="P119">
            <v>279</v>
          </cell>
          <cell r="Q119">
            <v>243</v>
          </cell>
          <cell r="R119">
            <v>147</v>
          </cell>
        </row>
        <row r="119">
          <cell r="T119">
            <v>1375</v>
          </cell>
          <cell r="U119">
            <v>3541</v>
          </cell>
        </row>
        <row r="120">
          <cell r="K120">
            <v>163</v>
          </cell>
          <cell r="L120">
            <v>306</v>
          </cell>
          <cell r="M120">
            <v>153</v>
          </cell>
          <cell r="N120">
            <v>358</v>
          </cell>
          <cell r="O120">
            <v>233</v>
          </cell>
          <cell r="P120">
            <v>384</v>
          </cell>
          <cell r="Q120">
            <v>347</v>
          </cell>
          <cell r="R120">
            <v>222</v>
          </cell>
        </row>
        <row r="120">
          <cell r="T120">
            <v>2166</v>
          </cell>
        </row>
        <row r="121">
          <cell r="K121">
            <v>1102</v>
          </cell>
          <cell r="L121">
            <v>1821</v>
          </cell>
          <cell r="M121">
            <v>1077</v>
          </cell>
          <cell r="N121">
            <v>2257</v>
          </cell>
          <cell r="O121">
            <v>1575</v>
          </cell>
          <cell r="P121">
            <v>2676</v>
          </cell>
          <cell r="Q121">
            <v>2457</v>
          </cell>
          <cell r="R121">
            <v>1425</v>
          </cell>
        </row>
        <row r="121">
          <cell r="T121">
            <v>14390</v>
          </cell>
          <cell r="U121">
            <v>14390</v>
          </cell>
        </row>
      </sheetData>
      <sheetData sheetId="4">
        <row r="44">
          <cell r="I44">
            <v>51</v>
          </cell>
          <cell r="J44">
            <v>31</v>
          </cell>
          <cell r="K44">
            <v>24</v>
          </cell>
          <cell r="L44">
            <v>17</v>
          </cell>
        </row>
        <row r="45">
          <cell r="I45">
            <v>140</v>
          </cell>
          <cell r="J45">
            <v>86</v>
          </cell>
          <cell r="K45">
            <v>65</v>
          </cell>
          <cell r="L45">
            <v>45</v>
          </cell>
        </row>
        <row r="46">
          <cell r="I46">
            <v>191</v>
          </cell>
          <cell r="J46">
            <v>117</v>
          </cell>
          <cell r="K46">
            <v>89</v>
          </cell>
          <cell r="L46">
            <v>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8"/>
  <sheetViews>
    <sheetView tabSelected="1" zoomScale="55" zoomScaleNormal="55" topLeftCell="A46" workbookViewId="0">
      <selection activeCell="G62" sqref="G62:O62"/>
    </sheetView>
  </sheetViews>
  <sheetFormatPr defaultColWidth="8.8" defaultRowHeight="17.4"/>
  <cols>
    <col min="1" max="1" width="18.7" style="1" customWidth="1"/>
    <col min="2" max="2" width="28.3666666666667" style="1" customWidth="1"/>
    <col min="3" max="3" width="20.5416666666667" style="1" customWidth="1"/>
    <col min="4" max="5" width="11.6333333333333" style="1" customWidth="1"/>
    <col min="6" max="6" width="12.5416666666667" style="1" customWidth="1"/>
    <col min="7" max="7" width="9.81666666666667" style="1" customWidth="1"/>
    <col min="8" max="15" width="10.9" style="1" customWidth="1"/>
    <col min="16" max="16" width="13.45" style="1" customWidth="1"/>
    <col min="17" max="17" width="26.2" style="1" customWidth="1"/>
    <col min="18" max="18" width="12.275" style="1" customWidth="1"/>
    <col min="19" max="19" width="25.2666666666667" style="1" customWidth="1"/>
    <col min="20" max="20" width="8.8" style="1"/>
    <col min="21" max="21" width="13.2" style="1"/>
    <col min="22" max="16384" width="8.8" style="1"/>
  </cols>
  <sheetData>
    <row r="1" ht="22" customHeight="1" spans="1:19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/>
      <c r="K1" s="4"/>
      <c r="L1" s="4"/>
      <c r="M1" s="5" t="s">
        <v>8</v>
      </c>
      <c r="N1" s="5"/>
      <c r="O1" s="5"/>
      <c r="P1" s="5"/>
      <c r="Q1" s="6"/>
      <c r="R1" s="5"/>
      <c r="S1" s="5"/>
    </row>
    <row r="2" ht="22" customHeight="1" spans="1:1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4"/>
      <c r="K2" s="4"/>
      <c r="L2" s="4"/>
      <c r="M2" s="5"/>
      <c r="N2" s="5"/>
      <c r="O2" s="5"/>
      <c r="P2" s="5"/>
      <c r="Q2" s="6"/>
      <c r="R2" s="5"/>
      <c r="S2" s="5"/>
    </row>
    <row r="3" ht="163.35" spans="1:19">
      <c r="A3" s="7" t="s">
        <v>18</v>
      </c>
      <c r="B3" s="8" t="s">
        <v>19</v>
      </c>
      <c r="C3" s="8" t="str">
        <f>_xlfn.DISPIMG("ID_CD739D34B88F41E8AF8104D6603566F9",1)</f>
        <v>=DISPIMG("ID_CD739D34B88F41E8AF8104D6603566F9",1)</v>
      </c>
      <c r="D3" s="8" t="str">
        <f>_xlfn.DISPIMG("ID_4383730061D444BFBB2F601ED2A2EF85",1)</f>
        <v>=DISPIMG("ID_4383730061D444BFBB2F601ED2A2EF85",1)</v>
      </c>
      <c r="E3" s="8" t="str">
        <f>_xlfn.DISPIMG("ID_D5210E15A47E41F98D68AAD22535E99A",1)</f>
        <v>=DISPIMG("ID_D5210E15A47E41F98D68AAD22535E99A",1)</v>
      </c>
      <c r="F3" s="8" t="str">
        <f>_xlfn.DISPIMG("ID_B7F2350457524EEA8E4E701550D7CA40",1)</f>
        <v>=DISPIMG("ID_B7F2350457524EEA8E4E701550D7CA40",1)</v>
      </c>
      <c r="G3" s="8"/>
      <c r="H3" s="8" t="str">
        <f>_xlfn.DISPIMG("ID_755F363EA9C843C1B86DEB6285A0B34C",1)</f>
        <v>=DISPIMG("ID_755F363EA9C843C1B86DEB6285A0B34C",1)</v>
      </c>
      <c r="I3" s="9" t="str">
        <f>_xlfn.DISPIMG("ID_F9A239D7AF6F4CC395A8240C290A37DF",1)</f>
        <v>=DISPIMG("ID_F9A239D7AF6F4CC395A8240C290A37DF",1)</v>
      </c>
      <c r="J3" s="4"/>
      <c r="K3" s="4"/>
      <c r="L3" s="4"/>
    </row>
    <row r="4" ht="20" customHeight="1" spans="1:19">
      <c r="A4" s="7"/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9"/>
      <c r="J4" s="4"/>
      <c r="K4" s="4"/>
      <c r="L4" s="4"/>
    </row>
    <row r="5" ht="20" customHeight="1" spans="1:19">
      <c r="A5" s="7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4"/>
      <c r="K5" s="4"/>
    </row>
    <row r="6" ht="20" customHeight="1" spans="1:19">
      <c r="A6" s="7"/>
      <c r="B6" s="8" t="s">
        <v>35</v>
      </c>
      <c r="C6" s="10">
        <v>0.7</v>
      </c>
      <c r="D6" s="10">
        <v>0.236</v>
      </c>
      <c r="E6" s="10">
        <v>0.138</v>
      </c>
      <c r="F6" s="10">
        <v>0.244</v>
      </c>
      <c r="G6" s="10" t="s">
        <v>36</v>
      </c>
      <c r="H6" s="10">
        <v>0.076</v>
      </c>
      <c r="I6" s="10">
        <v>0.026</v>
      </c>
      <c r="J6" s="4"/>
      <c r="K6" s="4"/>
    </row>
    <row r="7" s="1" customFormat="1" ht="34" customHeight="1"/>
    <row r="8" s="1" customFormat="1" ht="56" customHeight="1" spans="1:19">
      <c r="A8" s="11" t="s">
        <v>37</v>
      </c>
      <c r="B8" s="11"/>
      <c r="C8" s="11"/>
      <c r="D8" s="11"/>
      <c r="E8" s="11"/>
      <c r="F8" s="11"/>
      <c r="G8" s="11"/>
      <c r="H8" s="11"/>
      <c r="I8" s="12" t="s">
        <v>38</v>
      </c>
      <c r="J8" s="12"/>
      <c r="K8" s="12"/>
      <c r="L8" s="12"/>
      <c r="M8" s="12"/>
      <c r="N8" s="12"/>
      <c r="O8" s="12"/>
      <c r="P8" s="12"/>
      <c r="Q8" s="13"/>
      <c r="R8" s="12"/>
    </row>
    <row r="9" s="1" customFormat="1" ht="80" customHeight="1" spans="1:19">
      <c r="A9" s="14" t="s">
        <v>39</v>
      </c>
      <c r="B9" s="15"/>
      <c r="C9" s="15"/>
      <c r="D9" s="15"/>
      <c r="E9" s="15"/>
      <c r="F9" s="15"/>
      <c r="G9" s="15"/>
      <c r="H9" s="16"/>
      <c r="I9" s="12"/>
      <c r="J9" s="12"/>
      <c r="K9" s="12"/>
      <c r="L9" s="12"/>
      <c r="M9" s="12"/>
      <c r="N9" s="12"/>
      <c r="O9" s="12"/>
      <c r="P9" s="12"/>
      <c r="Q9" s="13"/>
      <c r="R9" s="12"/>
    </row>
    <row r="10" s="1" customFormat="1" ht="57" customHeight="1" spans="1:19">
      <c r="A10" s="14" t="s">
        <v>40</v>
      </c>
      <c r="B10" s="17"/>
      <c r="C10" s="17"/>
      <c r="D10" s="17"/>
      <c r="E10" s="17"/>
      <c r="F10" s="17"/>
      <c r="G10" s="17"/>
      <c r="H10" s="18"/>
      <c r="I10" s="12"/>
      <c r="J10" s="12"/>
      <c r="K10" s="12"/>
      <c r="L10" s="12"/>
      <c r="M10" s="12"/>
      <c r="N10" s="12"/>
      <c r="O10" s="12"/>
      <c r="P10" s="12"/>
      <c r="Q10" s="13"/>
      <c r="R10" s="12"/>
    </row>
    <row r="11" s="1" customFormat="1" spans="1:19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="1" customFormat="1" ht="35" customHeight="1" spans="1:19">
      <c r="A12" s="20" t="s">
        <v>41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="1" customFormat="1" ht="24" customHeight="1" spans="1:19">
      <c r="A13" s="21" t="s">
        <v>42</v>
      </c>
      <c r="B13" s="22" t="s">
        <v>43</v>
      </c>
      <c r="C13" s="23"/>
      <c r="D13" s="23"/>
      <c r="E13" s="23"/>
      <c r="F13" s="23"/>
      <c r="G13" s="24"/>
      <c r="H13" s="25" t="s">
        <v>44</v>
      </c>
      <c r="I13" s="25" t="s">
        <v>45</v>
      </c>
      <c r="J13" s="25" t="s">
        <v>46</v>
      </c>
      <c r="K13" s="25" t="s">
        <v>47</v>
      </c>
      <c r="L13" s="25" t="s">
        <v>48</v>
      </c>
      <c r="M13" s="25" t="s">
        <v>49</v>
      </c>
      <c r="N13" s="25" t="s">
        <v>50</v>
      </c>
      <c r="O13" s="25" t="s">
        <v>51</v>
      </c>
      <c r="P13" s="26"/>
      <c r="Q13" s="27" t="s">
        <v>52</v>
      </c>
      <c r="R13" s="28" t="s">
        <v>53</v>
      </c>
      <c r="S13" s="28" t="s">
        <v>54</v>
      </c>
    </row>
    <row r="14" s="1" customFormat="1" ht="24" customHeight="1" spans="1:19">
      <c r="A14" s="29" t="s">
        <v>55</v>
      </c>
      <c r="B14" s="30" t="s">
        <v>56</v>
      </c>
      <c r="C14" s="31" t="s">
        <v>57</v>
      </c>
      <c r="D14" s="32"/>
      <c r="E14" s="32"/>
      <c r="F14" s="32"/>
      <c r="G14" s="32"/>
      <c r="H14" s="33">
        <f>'[1]数量明细-深蓝'!K116</f>
        <v>306</v>
      </c>
      <c r="I14" s="33">
        <f>'[1]数量明细-深蓝'!L116</f>
        <v>326</v>
      </c>
      <c r="J14" s="33">
        <f>'[1]数量明细-深蓝'!M116</f>
        <v>295</v>
      </c>
      <c r="K14" s="33">
        <f>'[1]数量明细-深蓝'!N116</f>
        <v>555</v>
      </c>
      <c r="L14" s="33">
        <f>'[1]数量明细-深蓝'!O116</f>
        <v>436</v>
      </c>
      <c r="M14" s="33">
        <f>'[1]数量明细-深蓝'!P116</f>
        <v>791</v>
      </c>
      <c r="N14" s="33">
        <f>'[1]数量明细-深蓝'!Q116</f>
        <v>717</v>
      </c>
      <c r="O14" s="33">
        <f>'[1]数量明细-深蓝'!R116</f>
        <v>402</v>
      </c>
      <c r="P14" s="33"/>
      <c r="Q14" s="34">
        <f>'[1]数量明细-深蓝'!T116</f>
        <v>3828</v>
      </c>
      <c r="R14" s="35">
        <f>'[1]数量明细-深蓝'!U116</f>
        <v>10474</v>
      </c>
      <c r="S14" s="36">
        <f t="shared" ref="S14:S19" si="0">Q14*1.01</f>
        <v>3866.28</v>
      </c>
    </row>
    <row r="15" s="1" customFormat="1" ht="24" customHeight="1" spans="1:19">
      <c r="A15" s="37"/>
      <c r="B15" s="38"/>
      <c r="C15" s="31" t="s">
        <v>58</v>
      </c>
      <c r="D15" s="32"/>
      <c r="E15" s="32"/>
      <c r="F15" s="32"/>
      <c r="G15" s="32"/>
      <c r="H15" s="33">
        <f>'[1]数量明细-深蓝'!K117</f>
        <v>545</v>
      </c>
      <c r="I15" s="33">
        <f>'[1]数量明细-深蓝'!L117</f>
        <v>905</v>
      </c>
      <c r="J15" s="33">
        <f>'[1]数量明细-深蓝'!M117</f>
        <v>452</v>
      </c>
      <c r="K15" s="33">
        <f>'[1]数量明细-深蓝'!N117</f>
        <v>1121</v>
      </c>
      <c r="L15" s="33">
        <f>'[1]数量明细-深蓝'!O117</f>
        <v>671</v>
      </c>
      <c r="M15" s="33">
        <f>'[1]数量明细-深蓝'!P117</f>
        <v>1312</v>
      </c>
      <c r="N15" s="33">
        <f>'[1]数量明细-深蓝'!Q117</f>
        <v>1054</v>
      </c>
      <c r="O15" s="33">
        <f>'[1]数量明细-深蓝'!R117</f>
        <v>586</v>
      </c>
      <c r="P15" s="33"/>
      <c r="Q15" s="34">
        <f>'[1]数量明细-深蓝'!T117</f>
        <v>6646</v>
      </c>
      <c r="R15" s="39"/>
      <c r="S15" s="36">
        <f t="shared" si="0"/>
        <v>6712.46</v>
      </c>
    </row>
    <row r="16" s="1" customFormat="1" ht="24" customHeight="1" spans="1:19">
      <c r="A16" s="37"/>
      <c r="B16" s="30" t="s">
        <v>59</v>
      </c>
      <c r="C16" s="31" t="s">
        <v>57</v>
      </c>
      <c r="D16" s="32"/>
      <c r="E16" s="32"/>
      <c r="F16" s="32"/>
      <c r="G16" s="32"/>
      <c r="H16" s="33">
        <f>'[1]数量明细-深蓝'!K118</f>
        <v>100</v>
      </c>
      <c r="I16" s="33">
        <f>'[1]数量明细-深蓝'!L118</f>
        <v>121</v>
      </c>
      <c r="J16" s="33">
        <f>'[1]数量明细-深蓝'!M118</f>
        <v>79</v>
      </c>
      <c r="K16" s="33">
        <f>'[1]数量明细-深蓝'!N118</f>
        <v>211</v>
      </c>
      <c r="L16" s="33">
        <f>'[1]数量明细-深蓝'!O118</f>
        <v>158</v>
      </c>
      <c r="M16" s="33">
        <f>'[1]数量明细-深蓝'!P118</f>
        <v>269</v>
      </c>
      <c r="N16" s="33">
        <f>'[1]数量明细-深蓝'!Q118</f>
        <v>253</v>
      </c>
      <c r="O16" s="33">
        <f>'[1]数量明细-深蓝'!R118</f>
        <v>142</v>
      </c>
      <c r="P16" s="33"/>
      <c r="Q16" s="34">
        <f>'[1]数量明细-深蓝'!T118</f>
        <v>1333</v>
      </c>
      <c r="R16" s="35">
        <f>'[1]数量明细-深蓝'!U118</f>
        <v>3788</v>
      </c>
      <c r="S16" s="36">
        <f t="shared" si="0"/>
        <v>1346.33</v>
      </c>
    </row>
    <row r="17" s="1" customFormat="1" ht="24" customHeight="1" spans="1:19">
      <c r="A17" s="37"/>
      <c r="B17" s="38"/>
      <c r="C17" s="31" t="s">
        <v>58</v>
      </c>
      <c r="D17" s="32"/>
      <c r="E17" s="32"/>
      <c r="F17" s="32"/>
      <c r="G17" s="32"/>
      <c r="H17" s="33">
        <f>'[1]数量明细-深蓝'!K119</f>
        <v>174</v>
      </c>
      <c r="I17" s="33">
        <f>'[1]数量明细-深蓝'!L119</f>
        <v>336</v>
      </c>
      <c r="J17" s="33">
        <f>'[1]数量明细-深蓝'!M119</f>
        <v>147</v>
      </c>
      <c r="K17" s="33">
        <f>'[1]数量明细-深蓝'!N119</f>
        <v>415</v>
      </c>
      <c r="L17" s="33">
        <f>'[1]数量明细-深蓝'!O119</f>
        <v>258</v>
      </c>
      <c r="M17" s="33">
        <f>'[1]数量明细-深蓝'!P119</f>
        <v>514</v>
      </c>
      <c r="N17" s="33">
        <f>'[1]数量明细-深蓝'!Q119</f>
        <v>384</v>
      </c>
      <c r="O17" s="33">
        <f>'[1]数量明细-深蓝'!R119</f>
        <v>227</v>
      </c>
      <c r="P17" s="33"/>
      <c r="Q17" s="34">
        <f>'[1]数量明细-深蓝'!T119</f>
        <v>2455</v>
      </c>
      <c r="R17" s="39"/>
      <c r="S17" s="36">
        <f t="shared" si="0"/>
        <v>2479.55</v>
      </c>
    </row>
    <row r="18" s="1" customFormat="1" ht="24" customHeight="1" spans="1:19">
      <c r="A18" s="37"/>
      <c r="B18" s="30" t="s">
        <v>60</v>
      </c>
      <c r="C18" s="31" t="s">
        <v>57</v>
      </c>
      <c r="D18" s="32"/>
      <c r="E18" s="32"/>
      <c r="F18" s="32"/>
      <c r="G18" s="32"/>
      <c r="H18" s="33">
        <f>'[1]数量明细-深蓝'!K120</f>
        <v>31</v>
      </c>
      <c r="I18" s="33">
        <f>'[1]数量明细-深蓝'!L120</f>
        <v>37</v>
      </c>
      <c r="J18" s="33">
        <f>'[1]数量明细-深蓝'!M120</f>
        <v>26</v>
      </c>
      <c r="K18" s="33">
        <f>'[1]数量明细-深蓝'!N120</f>
        <v>69</v>
      </c>
      <c r="L18" s="33">
        <f>'[1]数量明细-深蓝'!O120</f>
        <v>53</v>
      </c>
      <c r="M18" s="33">
        <f>'[1]数量明细-深蓝'!P120</f>
        <v>100</v>
      </c>
      <c r="N18" s="33">
        <f>'[1]数量明细-深蓝'!Q120</f>
        <v>84</v>
      </c>
      <c r="O18" s="33">
        <f>'[1]数量明细-深蓝'!R120</f>
        <v>47</v>
      </c>
      <c r="P18" s="33"/>
      <c r="Q18" s="34">
        <f>'[1]数量明细-深蓝'!T120</f>
        <v>447</v>
      </c>
      <c r="R18" s="35">
        <f>'[1]数量明细-深蓝'!U120</f>
        <v>1262</v>
      </c>
      <c r="S18" s="36">
        <f t="shared" si="0"/>
        <v>451.47</v>
      </c>
    </row>
    <row r="19" s="1" customFormat="1" ht="24" customHeight="1" spans="1:19">
      <c r="A19" s="40"/>
      <c r="B19" s="41"/>
      <c r="C19" s="42" t="s">
        <v>58</v>
      </c>
      <c r="D19" s="43"/>
      <c r="E19" s="43"/>
      <c r="F19" s="43"/>
      <c r="G19" s="43"/>
      <c r="H19" s="33">
        <f>'[1]数量明细-深蓝'!K121</f>
        <v>58</v>
      </c>
      <c r="I19" s="33">
        <f>'[1]数量明细-深蓝'!L121</f>
        <v>110</v>
      </c>
      <c r="J19" s="33">
        <f>'[1]数量明细-深蓝'!M121</f>
        <v>47</v>
      </c>
      <c r="K19" s="33">
        <f>'[1]数量明细-深蓝'!N121</f>
        <v>137</v>
      </c>
      <c r="L19" s="33">
        <f>'[1]数量明细-深蓝'!O121</f>
        <v>84</v>
      </c>
      <c r="M19" s="33">
        <f>'[1]数量明细-深蓝'!P121</f>
        <v>174</v>
      </c>
      <c r="N19" s="33">
        <f>'[1]数量明细-深蓝'!Q121</f>
        <v>126</v>
      </c>
      <c r="O19" s="33">
        <f>'[1]数量明细-深蓝'!R121</f>
        <v>79</v>
      </c>
      <c r="P19" s="33"/>
      <c r="Q19" s="34">
        <f>'[1]数量明细-深蓝'!T121</f>
        <v>815</v>
      </c>
      <c r="R19" s="39"/>
      <c r="S19" s="36">
        <f t="shared" si="0"/>
        <v>823.15</v>
      </c>
    </row>
    <row r="20" s="1" customFormat="1" ht="24" customHeight="1" spans="1:19">
      <c r="A20" s="33" t="s">
        <v>61</v>
      </c>
      <c r="B20" s="33"/>
      <c r="C20" s="33"/>
      <c r="D20" s="33"/>
      <c r="E20" s="33"/>
      <c r="F20" s="33"/>
      <c r="G20" s="33"/>
      <c r="H20" s="33">
        <f>'[1]数量明细-深蓝'!K122</f>
        <v>1214</v>
      </c>
      <c r="I20" s="33">
        <f>'[1]数量明细-深蓝'!L122</f>
        <v>1835</v>
      </c>
      <c r="J20" s="33">
        <f>'[1]数量明细-深蓝'!M122</f>
        <v>1046</v>
      </c>
      <c r="K20" s="33">
        <f>'[1]数量明细-深蓝'!N122</f>
        <v>2508</v>
      </c>
      <c r="L20" s="33">
        <f>'[1]数量明细-深蓝'!O122</f>
        <v>1660</v>
      </c>
      <c r="M20" s="33">
        <f>'[1]数量明细-深蓝'!P122</f>
        <v>3160</v>
      </c>
      <c r="N20" s="33">
        <f>'[1]数量明细-深蓝'!Q122</f>
        <v>2618</v>
      </c>
      <c r="O20" s="33">
        <f>'[1]数量明细-深蓝'!R122</f>
        <v>1483</v>
      </c>
      <c r="P20" s="33"/>
      <c r="Q20" s="34">
        <f>'[1]数量明细-深蓝'!T122</f>
        <v>15524</v>
      </c>
      <c r="R20" s="33">
        <f>'[1]数量明细-深蓝'!U122</f>
        <v>15524</v>
      </c>
      <c r="S20" s="44">
        <f>SUM(S14:S19)</f>
        <v>15679.24</v>
      </c>
    </row>
    <row r="21" s="1" customFormat="1" ht="15" customHeight="1" spans="1:19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="1" customFormat="1" ht="24" customHeight="1" spans="1:19">
      <c r="A22" s="46" t="s">
        <v>42</v>
      </c>
      <c r="B22" s="47" t="s">
        <v>43</v>
      </c>
      <c r="C22" s="48"/>
      <c r="D22" s="48"/>
      <c r="E22" s="48"/>
      <c r="F22" s="48"/>
      <c r="G22" s="49"/>
      <c r="H22" s="25" t="s">
        <v>44</v>
      </c>
      <c r="I22" s="25" t="s">
        <v>45</v>
      </c>
      <c r="J22" s="25" t="s">
        <v>46</v>
      </c>
      <c r="K22" s="25" t="s">
        <v>47</v>
      </c>
      <c r="L22" s="25" t="s">
        <v>48</v>
      </c>
      <c r="M22" s="25" t="s">
        <v>49</v>
      </c>
      <c r="N22" s="25" t="s">
        <v>50</v>
      </c>
      <c r="O22" s="25" t="s">
        <v>51</v>
      </c>
      <c r="P22" s="26"/>
      <c r="Q22" s="27" t="s">
        <v>52</v>
      </c>
      <c r="R22" s="28" t="s">
        <v>61</v>
      </c>
      <c r="S22" s="28" t="s">
        <v>61</v>
      </c>
    </row>
    <row r="23" s="1" customFormat="1" ht="24" customHeight="1" spans="1:19">
      <c r="A23" s="29" t="s">
        <v>62</v>
      </c>
      <c r="B23" s="30" t="s">
        <v>56</v>
      </c>
      <c r="C23" s="31" t="s">
        <v>57</v>
      </c>
      <c r="D23" s="32"/>
      <c r="E23" s="32"/>
      <c r="F23" s="32"/>
      <c r="G23" s="32"/>
      <c r="H23" s="33">
        <f>'[1]数量明细-河石兰'!K115</f>
        <v>303</v>
      </c>
      <c r="I23" s="33">
        <f>'[1]数量明细-河石兰'!L115</f>
        <v>386</v>
      </c>
      <c r="J23" s="33">
        <f>'[1]数量明细-河石兰'!M115</f>
        <v>297</v>
      </c>
      <c r="K23" s="33">
        <f>'[1]数量明细-河石兰'!N115</f>
        <v>546</v>
      </c>
      <c r="L23" s="33">
        <f>'[1]数量明细-河石兰'!O115</f>
        <v>469</v>
      </c>
      <c r="M23" s="33">
        <f>'[1]数量明细-河石兰'!P115</f>
        <v>733</v>
      </c>
      <c r="N23" s="33">
        <f>'[1]数量明细-河石兰'!Q115</f>
        <v>629</v>
      </c>
      <c r="O23" s="33">
        <f>'[1]数量明细-河石兰'!R115</f>
        <v>399</v>
      </c>
      <c r="P23" s="33"/>
      <c r="Q23" s="34">
        <f>'[1]数量明细-河石兰'!T115</f>
        <v>3762</v>
      </c>
      <c r="R23" s="35">
        <f>'[1]数量明细-河石兰'!U115</f>
        <v>9964</v>
      </c>
      <c r="S23" s="36">
        <f t="shared" ref="S23:S28" si="1">Q23*1.01</f>
        <v>3799.62</v>
      </c>
    </row>
    <row r="24" s="1" customFormat="1" ht="24" customHeight="1" spans="1:19">
      <c r="A24" s="37"/>
      <c r="B24" s="38"/>
      <c r="C24" s="31" t="s">
        <v>58</v>
      </c>
      <c r="D24" s="32"/>
      <c r="E24" s="32"/>
      <c r="F24" s="32"/>
      <c r="G24" s="32"/>
      <c r="H24" s="33">
        <f>'[1]数量明细-河石兰'!K116</f>
        <v>468</v>
      </c>
      <c r="I24" s="33">
        <f>'[1]数量明细-河石兰'!L116</f>
        <v>887</v>
      </c>
      <c r="J24" s="33">
        <f>'[1]数量明细-河石兰'!M116</f>
        <v>469</v>
      </c>
      <c r="K24" s="33">
        <f>'[1]数量明细-河石兰'!N116</f>
        <v>1016</v>
      </c>
      <c r="L24" s="33">
        <f>'[1]数量明细-河石兰'!O116</f>
        <v>604</v>
      </c>
      <c r="M24" s="33">
        <f>'[1]数量明细-河石兰'!P116</f>
        <v>1106</v>
      </c>
      <c r="N24" s="33">
        <f>'[1]数量明细-河石兰'!Q116</f>
        <v>1085</v>
      </c>
      <c r="O24" s="33">
        <f>'[1]数量明细-河石兰'!R116</f>
        <v>567</v>
      </c>
      <c r="P24" s="33"/>
      <c r="Q24" s="34">
        <f>'[1]数量明细-河石兰'!T116</f>
        <v>6202</v>
      </c>
      <c r="R24" s="39"/>
      <c r="S24" s="36">
        <f t="shared" si="1"/>
        <v>6264.02</v>
      </c>
    </row>
    <row r="25" s="1" customFormat="1" ht="24" customHeight="1" spans="1:19">
      <c r="A25" s="37"/>
      <c r="B25" s="30" t="s">
        <v>59</v>
      </c>
      <c r="C25" s="31" t="s">
        <v>57</v>
      </c>
      <c r="D25" s="32"/>
      <c r="E25" s="32"/>
      <c r="F25" s="32"/>
      <c r="G25" s="32"/>
      <c r="H25" s="33">
        <f>'[1]数量明细-河石兰'!K117</f>
        <v>26</v>
      </c>
      <c r="I25" s="33">
        <f>'[1]数量明细-河石兰'!L117</f>
        <v>31</v>
      </c>
      <c r="J25" s="33">
        <f>'[1]数量明细-河石兰'!M117</f>
        <v>26</v>
      </c>
      <c r="K25" s="33">
        <f>'[1]数量明细-河石兰'!N117</f>
        <v>42</v>
      </c>
      <c r="L25" s="33">
        <f>'[1]数量明细-河石兰'!O117</f>
        <v>37</v>
      </c>
      <c r="M25" s="33">
        <f>'[1]数量明细-河石兰'!P117</f>
        <v>64</v>
      </c>
      <c r="N25" s="33">
        <f>'[1]数量明细-河石兰'!Q117</f>
        <v>58</v>
      </c>
      <c r="O25" s="33">
        <f>'[1]数量明细-河石兰'!R117</f>
        <v>37</v>
      </c>
      <c r="P25" s="33"/>
      <c r="Q25" s="34">
        <f>'[1]数量明细-河石兰'!T117</f>
        <v>321</v>
      </c>
      <c r="R25" s="35">
        <f>'[1]数量明细-河石兰'!U117</f>
        <v>885</v>
      </c>
      <c r="S25" s="36">
        <f t="shared" si="1"/>
        <v>324.21</v>
      </c>
    </row>
    <row r="26" s="1" customFormat="1" ht="24" customHeight="1" spans="1:19">
      <c r="A26" s="37"/>
      <c r="B26" s="38"/>
      <c r="C26" s="31" t="s">
        <v>58</v>
      </c>
      <c r="D26" s="32"/>
      <c r="E26" s="32"/>
      <c r="F26" s="32"/>
      <c r="G26" s="32"/>
      <c r="H26" s="33">
        <f>'[1]数量明细-河石兰'!K118</f>
        <v>37</v>
      </c>
      <c r="I26" s="33">
        <f>'[1]数量明细-河石兰'!L118</f>
        <v>79</v>
      </c>
      <c r="J26" s="33">
        <f>'[1]数量明细-河石兰'!M118</f>
        <v>37</v>
      </c>
      <c r="K26" s="33">
        <f>'[1]数量明细-河石兰'!N118</f>
        <v>95</v>
      </c>
      <c r="L26" s="33">
        <f>'[1]数量明细-河石兰'!O118</f>
        <v>58</v>
      </c>
      <c r="M26" s="33">
        <f>'[1]数量明细-河石兰'!P118</f>
        <v>110</v>
      </c>
      <c r="N26" s="33">
        <f>'[1]数量明细-河石兰'!Q118</f>
        <v>95</v>
      </c>
      <c r="O26" s="33">
        <f>'[1]数量明细-河石兰'!R118</f>
        <v>53</v>
      </c>
      <c r="P26" s="33"/>
      <c r="Q26" s="34">
        <f>'[1]数量明细-河石兰'!T118</f>
        <v>564</v>
      </c>
      <c r="R26" s="39"/>
      <c r="S26" s="36">
        <f t="shared" si="1"/>
        <v>569.64</v>
      </c>
    </row>
    <row r="27" s="1" customFormat="1" ht="24" customHeight="1" spans="1:19">
      <c r="A27" s="37"/>
      <c r="B27" s="30" t="s">
        <v>60</v>
      </c>
      <c r="C27" s="31" t="s">
        <v>57</v>
      </c>
      <c r="D27" s="32"/>
      <c r="E27" s="32"/>
      <c r="F27" s="32"/>
      <c r="G27" s="32"/>
      <c r="H27" s="33">
        <f>'[1]数量明细-河石兰'!K119</f>
        <v>105</v>
      </c>
      <c r="I27" s="33">
        <f>'[1]数量明细-河石兰'!L119</f>
        <v>132</v>
      </c>
      <c r="J27" s="33">
        <f>'[1]数量明细-河石兰'!M119</f>
        <v>95</v>
      </c>
      <c r="K27" s="33">
        <f>'[1]数量明细-河石兰'!N119</f>
        <v>200</v>
      </c>
      <c r="L27" s="33">
        <f>'[1]数量明细-河石兰'!O119</f>
        <v>174</v>
      </c>
      <c r="M27" s="33">
        <f>'[1]数量明细-河石兰'!P119</f>
        <v>279</v>
      </c>
      <c r="N27" s="33">
        <f>'[1]数量明细-河石兰'!Q119</f>
        <v>243</v>
      </c>
      <c r="O27" s="33">
        <f>'[1]数量明细-河石兰'!R119</f>
        <v>147</v>
      </c>
      <c r="P27" s="33"/>
      <c r="Q27" s="34">
        <f>'[1]数量明细-河石兰'!T119</f>
        <v>1375</v>
      </c>
      <c r="R27" s="35">
        <f>'[1]数量明细-河石兰'!U119</f>
        <v>3541</v>
      </c>
      <c r="S27" s="36">
        <f t="shared" si="1"/>
        <v>1388.75</v>
      </c>
    </row>
    <row r="28" s="1" customFormat="1" ht="24" customHeight="1" spans="1:19">
      <c r="A28" s="50"/>
      <c r="B28" s="41"/>
      <c r="C28" s="51" t="s">
        <v>58</v>
      </c>
      <c r="D28" s="52"/>
      <c r="E28" s="52"/>
      <c r="F28" s="52"/>
      <c r="G28" s="52"/>
      <c r="H28" s="33">
        <f>'[1]数量明细-河石兰'!K120</f>
        <v>163</v>
      </c>
      <c r="I28" s="33">
        <f>'[1]数量明细-河石兰'!L120</f>
        <v>306</v>
      </c>
      <c r="J28" s="33">
        <f>'[1]数量明细-河石兰'!M120</f>
        <v>153</v>
      </c>
      <c r="K28" s="33">
        <f>'[1]数量明细-河石兰'!N120</f>
        <v>358</v>
      </c>
      <c r="L28" s="33">
        <f>'[1]数量明细-河石兰'!O120</f>
        <v>233</v>
      </c>
      <c r="M28" s="33">
        <f>'[1]数量明细-河石兰'!P120</f>
        <v>384</v>
      </c>
      <c r="N28" s="33">
        <f>'[1]数量明细-河石兰'!Q120</f>
        <v>347</v>
      </c>
      <c r="O28" s="33">
        <f>'[1]数量明细-河石兰'!R120</f>
        <v>222</v>
      </c>
      <c r="P28" s="33"/>
      <c r="Q28" s="34">
        <f>'[1]数量明细-河石兰'!T120</f>
        <v>2166</v>
      </c>
      <c r="R28" s="39"/>
      <c r="S28" s="36">
        <f t="shared" si="1"/>
        <v>2187.66</v>
      </c>
    </row>
    <row r="29" s="1" customFormat="1" ht="28" customHeight="1" spans="1:19">
      <c r="A29" s="33" t="s">
        <v>61</v>
      </c>
      <c r="B29" s="33"/>
      <c r="C29" s="33"/>
      <c r="D29" s="33"/>
      <c r="E29" s="33"/>
      <c r="F29" s="33"/>
      <c r="G29" s="33"/>
      <c r="H29" s="33">
        <f>'[1]数量明细-河石兰'!K121</f>
        <v>1102</v>
      </c>
      <c r="I29" s="33">
        <f>'[1]数量明细-河石兰'!L121</f>
        <v>1821</v>
      </c>
      <c r="J29" s="33">
        <f>'[1]数量明细-河石兰'!M121</f>
        <v>1077</v>
      </c>
      <c r="K29" s="33">
        <f>'[1]数量明细-河石兰'!N121</f>
        <v>2257</v>
      </c>
      <c r="L29" s="33">
        <f>'[1]数量明细-河石兰'!O121</f>
        <v>1575</v>
      </c>
      <c r="M29" s="33">
        <f>'[1]数量明细-河石兰'!P121</f>
        <v>2676</v>
      </c>
      <c r="N29" s="33">
        <f>'[1]数量明细-河石兰'!Q121</f>
        <v>2457</v>
      </c>
      <c r="O29" s="33">
        <f>'[1]数量明细-河石兰'!R121</f>
        <v>1425</v>
      </c>
      <c r="P29" s="33"/>
      <c r="Q29" s="34">
        <f>'[1]数量明细-河石兰'!T121</f>
        <v>14390</v>
      </c>
      <c r="R29" s="33">
        <f>'[1]数量明细-河石兰'!U121</f>
        <v>14390</v>
      </c>
      <c r="S29" s="44">
        <f>SUM(S23:S28)</f>
        <v>14533.9</v>
      </c>
    </row>
    <row r="30" s="1" customFormat="1" ht="15" customHeight="1" spans="1:19">
      <c r="A30" s="53"/>
      <c r="B30" s="53"/>
      <c r="C30" s="53"/>
      <c r="D30" s="54"/>
      <c r="E30" s="54"/>
      <c r="F30" s="53"/>
      <c r="G30" s="53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="2" customFormat="1" ht="20.4" spans="1:19">
      <c r="A31" s="56" t="s">
        <v>42</v>
      </c>
      <c r="B31" s="57" t="s">
        <v>63</v>
      </c>
      <c r="C31" s="26"/>
      <c r="D31" s="26"/>
      <c r="E31" s="58"/>
      <c r="F31" s="58"/>
      <c r="G31" s="58"/>
      <c r="H31" s="25" t="s">
        <v>64</v>
      </c>
      <c r="I31" s="25" t="s">
        <v>65</v>
      </c>
      <c r="J31" s="25" t="s">
        <v>66</v>
      </c>
      <c r="K31" s="25" t="s">
        <v>67</v>
      </c>
      <c r="L31" s="58"/>
      <c r="M31" s="58"/>
      <c r="N31" s="58"/>
      <c r="O31" s="58"/>
      <c r="P31" s="58"/>
      <c r="Q31" s="59"/>
      <c r="R31" s="28" t="s">
        <v>61</v>
      </c>
      <c r="S31" s="28" t="s">
        <v>68</v>
      </c>
    </row>
    <row r="32" s="2" customFormat="1" ht="20.4" spans="1:19">
      <c r="A32" s="60" t="s">
        <v>69</v>
      </c>
      <c r="B32" s="61" t="s">
        <v>70</v>
      </c>
      <c r="C32" s="61"/>
      <c r="D32" s="61"/>
      <c r="E32" s="62"/>
      <c r="F32" s="62"/>
      <c r="G32" s="62"/>
      <c r="H32" s="62">
        <f>'[1]数量明细-加大码'!I44</f>
        <v>51</v>
      </c>
      <c r="I32" s="62">
        <f>'[1]数量明细-加大码'!J44</f>
        <v>31</v>
      </c>
      <c r="J32" s="62">
        <f>'[1]数量明细-加大码'!K44</f>
        <v>24</v>
      </c>
      <c r="K32" s="62">
        <f>'[1]数量明细-加大码'!L44</f>
        <v>17</v>
      </c>
      <c r="L32" s="62"/>
      <c r="M32" s="62"/>
      <c r="N32" s="62"/>
      <c r="O32" s="62"/>
      <c r="P32" s="62"/>
      <c r="Q32" s="63"/>
      <c r="R32" s="64">
        <f>SUM(H32:P32)</f>
        <v>123</v>
      </c>
      <c r="S32" s="65">
        <f>R32*1.01</f>
        <v>124.23</v>
      </c>
    </row>
    <row r="33" s="2" customFormat="1" ht="20.4" spans="1:21">
      <c r="A33" s="33"/>
      <c r="B33" s="61" t="s">
        <v>71</v>
      </c>
      <c r="C33" s="61"/>
      <c r="D33" s="61"/>
      <c r="E33" s="62"/>
      <c r="F33" s="62"/>
      <c r="G33" s="62"/>
      <c r="H33" s="62">
        <f>'[1]数量明细-加大码'!I45</f>
        <v>140</v>
      </c>
      <c r="I33" s="62">
        <f>'[1]数量明细-加大码'!J45</f>
        <v>86</v>
      </c>
      <c r="J33" s="62">
        <f>'[1]数量明细-加大码'!K45</f>
        <v>65</v>
      </c>
      <c r="K33" s="62">
        <f>'[1]数量明细-加大码'!L45</f>
        <v>45</v>
      </c>
      <c r="L33" s="62"/>
      <c r="M33" s="62"/>
      <c r="N33" s="62"/>
      <c r="O33" s="62"/>
      <c r="P33" s="62"/>
      <c r="Q33" s="63"/>
      <c r="R33" s="64">
        <f>SUM(H33:P33)</f>
        <v>336</v>
      </c>
      <c r="S33" s="65">
        <f>R33*1.01</f>
        <v>339.36</v>
      </c>
    </row>
    <row r="34" s="2" customFormat="1" ht="20.4" spans="1:21">
      <c r="A34" s="33"/>
      <c r="B34" s="66" t="s">
        <v>61</v>
      </c>
      <c r="C34" s="33"/>
      <c r="D34" s="33"/>
      <c r="E34" s="62"/>
      <c r="F34" s="62"/>
      <c r="G34" s="62"/>
      <c r="H34" s="62">
        <f>'[1]数量明细-加大码'!I46</f>
        <v>191</v>
      </c>
      <c r="I34" s="62">
        <f>'[1]数量明细-加大码'!J46</f>
        <v>117</v>
      </c>
      <c r="J34" s="62">
        <f>'[1]数量明细-加大码'!K46</f>
        <v>89</v>
      </c>
      <c r="K34" s="62">
        <f>'[1]数量明细-加大码'!L46</f>
        <v>62</v>
      </c>
      <c r="L34" s="62"/>
      <c r="M34" s="62"/>
      <c r="N34" s="62"/>
      <c r="O34" s="62"/>
      <c r="P34" s="62"/>
      <c r="Q34" s="63"/>
      <c r="R34" s="64">
        <f>SUM(R32:R33)</f>
        <v>459</v>
      </c>
      <c r="S34" s="44">
        <f>SUM(S32:S33)</f>
        <v>463.59</v>
      </c>
      <c r="U34" s="2">
        <f>S34+S20+S29</f>
        <v>30676.73</v>
      </c>
    </row>
    <row r="35" s="1" customFormat="1" ht="28" customHeight="1"/>
    <row r="36" s="1" customFormat="1" ht="31" customHeight="1" spans="1:21">
      <c r="A36" s="67" t="s">
        <v>72</v>
      </c>
      <c r="B36" s="67"/>
      <c r="C36" s="68" t="s">
        <v>73</v>
      </c>
      <c r="D36" s="69" t="s">
        <v>74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 t="s">
        <v>75</v>
      </c>
      <c r="Q36" s="70" t="s">
        <v>10</v>
      </c>
      <c r="S36" s="71" t="s">
        <v>76</v>
      </c>
    </row>
    <row r="37" s="1" customFormat="1" ht="31" customHeight="1" spans="1:21">
      <c r="A37" s="67"/>
      <c r="B37" s="67"/>
      <c r="C37" s="68"/>
      <c r="D37" s="72">
        <v>6</v>
      </c>
      <c r="E37" s="72">
        <v>8</v>
      </c>
      <c r="F37" s="72">
        <v>9</v>
      </c>
      <c r="G37" s="72">
        <v>10</v>
      </c>
      <c r="H37" s="72">
        <v>11</v>
      </c>
      <c r="I37" s="72">
        <v>12</v>
      </c>
      <c r="J37" s="72">
        <v>14</v>
      </c>
      <c r="K37" s="72">
        <v>16</v>
      </c>
      <c r="L37" s="72">
        <v>18</v>
      </c>
      <c r="M37" s="72">
        <v>20</v>
      </c>
      <c r="N37" s="72">
        <v>22</v>
      </c>
      <c r="O37" s="72">
        <v>24</v>
      </c>
      <c r="P37" s="70"/>
      <c r="Q37" s="70"/>
      <c r="S37" s="71"/>
    </row>
    <row r="38" s="1" customFormat="1" ht="38" customHeight="1" spans="1:21">
      <c r="A38" s="73" t="str">
        <f>H5</f>
        <v>JJW-WL001-EF</v>
      </c>
      <c r="B38" s="74"/>
      <c r="C38" s="68" t="s">
        <v>77</v>
      </c>
      <c r="D38" s="75">
        <f>(R20+R29+R34)*1.01</f>
        <v>30676.73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>
        <f t="shared" ref="P38:P45" si="2">SUM(D38:O38)</f>
        <v>30676.73</v>
      </c>
      <c r="Q38" s="77" t="s">
        <v>78</v>
      </c>
      <c r="S38" s="78" t="str">
        <f>_xlfn.DISPIMG("ID_755F363EA9C843C1B86DEB6285A0B34C",1)</f>
        <v>=DISPIMG("ID_755F363EA9C843C1B86DEB6285A0B34C",1)</v>
      </c>
    </row>
    <row r="39" s="1" customFormat="1" ht="38" customHeight="1" spans="1:21">
      <c r="A39" s="79"/>
      <c r="B39" s="80"/>
      <c r="C39" s="81" t="s">
        <v>79</v>
      </c>
      <c r="D39" s="82">
        <v>29125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76">
        <f t="shared" si="2"/>
        <v>29125</v>
      </c>
      <c r="Q39" s="85"/>
      <c r="S39" s="86"/>
    </row>
    <row r="40" s="1" customFormat="1" ht="38" customHeight="1" spans="1:21">
      <c r="A40" s="87"/>
      <c r="B40" s="88"/>
      <c r="C40" s="89" t="s">
        <v>80</v>
      </c>
      <c r="D40" s="90">
        <f>D38-D39</f>
        <v>1551.73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2"/>
      <c r="P40" s="76">
        <f t="shared" si="2"/>
        <v>1551.73</v>
      </c>
      <c r="Q40" s="85"/>
      <c r="S40" s="93"/>
    </row>
    <row r="41" s="1" customFormat="1" ht="51" customHeight="1" spans="1:21">
      <c r="A41" s="73" t="s">
        <v>81</v>
      </c>
      <c r="B41" s="74"/>
      <c r="C41" s="68" t="s">
        <v>82</v>
      </c>
      <c r="D41" s="75">
        <f t="shared" ref="D41:K41" si="3">(H14+H16+H18+H23+H25+H27)*1.01</f>
        <v>879.71</v>
      </c>
      <c r="E41" s="75">
        <f t="shared" si="3"/>
        <v>1043.33</v>
      </c>
      <c r="F41" s="75">
        <f t="shared" si="3"/>
        <v>826.18</v>
      </c>
      <c r="G41" s="75">
        <f t="shared" si="3"/>
        <v>1639.23</v>
      </c>
      <c r="H41" s="75">
        <f t="shared" si="3"/>
        <v>1340.27</v>
      </c>
      <c r="I41" s="75">
        <f t="shared" si="3"/>
        <v>2258.36</v>
      </c>
      <c r="J41" s="75">
        <f t="shared" si="3"/>
        <v>2003.84</v>
      </c>
      <c r="K41" s="75">
        <f t="shared" si="3"/>
        <v>1185.74</v>
      </c>
      <c r="L41" s="75">
        <f t="shared" ref="L41:O41" si="4">H32*1.01</f>
        <v>51.51</v>
      </c>
      <c r="M41" s="75">
        <f t="shared" si="4"/>
        <v>31.31</v>
      </c>
      <c r="N41" s="75">
        <f t="shared" si="4"/>
        <v>24.24</v>
      </c>
      <c r="O41" s="75">
        <f t="shared" si="4"/>
        <v>17.17</v>
      </c>
      <c r="P41" s="76">
        <f t="shared" si="2"/>
        <v>11300.89</v>
      </c>
      <c r="Q41" s="77" t="s">
        <v>83</v>
      </c>
      <c r="S41" s="94" t="str">
        <f>_xlfn.DISPIMG("ID_A9089E32A5444E3FB0F14200102D1F8D",1)</f>
        <v>=DISPIMG("ID_A9089E32A5444E3FB0F14200102D1F8D",1)</v>
      </c>
    </row>
    <row r="42" s="1" customFormat="1" ht="51" customHeight="1" spans="1:21">
      <c r="A42" s="79"/>
      <c r="B42" s="80"/>
      <c r="C42" s="81" t="s">
        <v>79</v>
      </c>
      <c r="D42" s="95">
        <v>900</v>
      </c>
      <c r="E42" s="95">
        <v>1136</v>
      </c>
      <c r="F42" s="95">
        <v>854</v>
      </c>
      <c r="G42" s="95">
        <v>1699</v>
      </c>
      <c r="H42" s="95">
        <v>1346</v>
      </c>
      <c r="I42" s="95">
        <v>2290</v>
      </c>
      <c r="J42" s="95">
        <v>2013</v>
      </c>
      <c r="K42" s="95">
        <v>1196</v>
      </c>
      <c r="L42" s="95">
        <v>54</v>
      </c>
      <c r="M42" s="95">
        <v>33</v>
      </c>
      <c r="N42" s="95">
        <v>25</v>
      </c>
      <c r="O42" s="95">
        <v>18</v>
      </c>
      <c r="P42" s="76">
        <f t="shared" si="2"/>
        <v>11564</v>
      </c>
      <c r="Q42" s="85"/>
      <c r="S42" s="96"/>
    </row>
    <row r="43" s="1" customFormat="1" ht="51" customHeight="1" spans="1:21">
      <c r="A43" s="79"/>
      <c r="B43" s="80"/>
      <c r="C43" s="68" t="s">
        <v>84</v>
      </c>
      <c r="D43" s="75">
        <f t="shared" ref="D43:K43" si="5">(H15+H17+H19+H24+H26+H28)*1.01</f>
        <v>1459.45</v>
      </c>
      <c r="E43" s="75">
        <f t="shared" si="5"/>
        <v>2649.23</v>
      </c>
      <c r="F43" s="75">
        <f t="shared" si="5"/>
        <v>1318.05</v>
      </c>
      <c r="G43" s="75">
        <f t="shared" si="5"/>
        <v>3173.42</v>
      </c>
      <c r="H43" s="75">
        <f t="shared" si="5"/>
        <v>1927.08</v>
      </c>
      <c r="I43" s="75">
        <f t="shared" si="5"/>
        <v>3636</v>
      </c>
      <c r="J43" s="75">
        <f t="shared" si="5"/>
        <v>3121.91</v>
      </c>
      <c r="K43" s="75">
        <f t="shared" si="5"/>
        <v>1751.34</v>
      </c>
      <c r="L43" s="75">
        <f t="shared" ref="L43:O43" si="6">H33*1.01</f>
        <v>141.4</v>
      </c>
      <c r="M43" s="75">
        <f t="shared" si="6"/>
        <v>86.86</v>
      </c>
      <c r="N43" s="75">
        <f t="shared" si="6"/>
        <v>65.65</v>
      </c>
      <c r="O43" s="75">
        <f t="shared" si="6"/>
        <v>45.45</v>
      </c>
      <c r="P43" s="76">
        <f t="shared" si="2"/>
        <v>19375.84</v>
      </c>
      <c r="Q43" s="85"/>
      <c r="S43" s="96"/>
    </row>
    <row r="44" s="1" customFormat="1" ht="51" customHeight="1" spans="1:21">
      <c r="A44" s="79"/>
      <c r="B44" s="80"/>
      <c r="C44" s="81" t="s">
        <v>79</v>
      </c>
      <c r="D44" s="95">
        <v>1357</v>
      </c>
      <c r="E44" s="95">
        <v>2442</v>
      </c>
      <c r="F44" s="95">
        <v>1245</v>
      </c>
      <c r="G44" s="95">
        <v>2943</v>
      </c>
      <c r="H44" s="95">
        <v>1811</v>
      </c>
      <c r="I44" s="95">
        <v>3384</v>
      </c>
      <c r="J44" s="95">
        <v>2961</v>
      </c>
      <c r="K44" s="95">
        <v>1650</v>
      </c>
      <c r="L44" s="95">
        <v>148</v>
      </c>
      <c r="M44" s="95">
        <v>91</v>
      </c>
      <c r="N44" s="95">
        <v>68</v>
      </c>
      <c r="O44" s="95">
        <v>48</v>
      </c>
      <c r="P44" s="76">
        <f t="shared" si="2"/>
        <v>18148</v>
      </c>
      <c r="Q44" s="85"/>
      <c r="S44" s="96"/>
    </row>
    <row r="45" s="1" customFormat="1" ht="51" customHeight="1" spans="1:21">
      <c r="A45" s="87"/>
      <c r="B45" s="88"/>
      <c r="C45" s="89" t="s">
        <v>80</v>
      </c>
      <c r="D45" s="97">
        <f t="shared" ref="D45:K45" si="7">D43-D44</f>
        <v>102.45</v>
      </c>
      <c r="E45" s="97">
        <f t="shared" si="7"/>
        <v>207.23</v>
      </c>
      <c r="F45" s="97">
        <f t="shared" si="7"/>
        <v>73.05</v>
      </c>
      <c r="G45" s="97">
        <f t="shared" si="7"/>
        <v>230.42</v>
      </c>
      <c r="H45" s="97">
        <f t="shared" si="7"/>
        <v>116.08</v>
      </c>
      <c r="I45" s="97">
        <f t="shared" si="7"/>
        <v>252</v>
      </c>
      <c r="J45" s="97">
        <f t="shared" si="7"/>
        <v>160.91</v>
      </c>
      <c r="K45" s="97">
        <f t="shared" si="7"/>
        <v>101.34</v>
      </c>
      <c r="L45" s="98"/>
      <c r="M45" s="98"/>
      <c r="N45" s="98"/>
      <c r="O45" s="98"/>
      <c r="P45" s="76">
        <f t="shared" si="2"/>
        <v>1243.48</v>
      </c>
      <c r="Q45" s="85"/>
      <c r="S45" s="99"/>
    </row>
    <row r="46" s="1" customFormat="1" ht="39" customHeight="1" spans="1:21">
      <c r="A46" s="100" t="s">
        <v>85</v>
      </c>
      <c r="B46" s="100"/>
      <c r="C46" s="101" t="s">
        <v>86</v>
      </c>
      <c r="D46" s="102" t="s">
        <v>87</v>
      </c>
      <c r="E46" s="102"/>
      <c r="F46" s="102"/>
      <c r="G46" s="103" t="s">
        <v>88</v>
      </c>
      <c r="H46" s="103"/>
      <c r="I46" s="103">
        <f>S14+S23</f>
        <v>7665.9</v>
      </c>
      <c r="J46" s="103" t="s">
        <v>89</v>
      </c>
      <c r="K46" s="103"/>
      <c r="L46" s="103">
        <f>S16+S25</f>
        <v>1670.54</v>
      </c>
      <c r="M46" s="103" t="s">
        <v>90</v>
      </c>
      <c r="N46" s="103"/>
      <c r="O46" s="103">
        <f>S18+S27</f>
        <v>1840.22</v>
      </c>
      <c r="P46" s="76">
        <f t="shared" ref="P46:P51" si="8">O46+L46+I46</f>
        <v>11176.66</v>
      </c>
      <c r="Q46" s="77" t="s">
        <v>91</v>
      </c>
      <c r="S46" s="100" t="str">
        <f>_xlfn.DISPIMG("ID_F89320DFC0D24AF1820E11054F0CAE47",1)</f>
        <v>=DISPIMG("ID_F89320DFC0D24AF1820E11054F0CAE47",1)</v>
      </c>
    </row>
    <row r="47" s="1" customFormat="1" ht="39" customHeight="1" spans="1:21">
      <c r="A47" s="100"/>
      <c r="B47" s="100"/>
      <c r="C47" s="101"/>
      <c r="D47" s="104" t="s">
        <v>79</v>
      </c>
      <c r="E47" s="105"/>
      <c r="F47" s="106"/>
      <c r="G47" s="103" t="s">
        <v>88</v>
      </c>
      <c r="H47" s="103"/>
      <c r="I47" s="103">
        <v>7061</v>
      </c>
      <c r="J47" s="103" t="s">
        <v>89</v>
      </c>
      <c r="K47" s="103"/>
      <c r="L47" s="103">
        <v>1704</v>
      </c>
      <c r="M47" s="103" t="s">
        <v>90</v>
      </c>
      <c r="N47" s="103"/>
      <c r="O47" s="103">
        <v>2442</v>
      </c>
      <c r="P47" s="76">
        <f t="shared" si="8"/>
        <v>11207</v>
      </c>
      <c r="Q47" s="85"/>
      <c r="S47" s="100"/>
    </row>
    <row r="48" s="1" customFormat="1" ht="39" customHeight="1" spans="1:21">
      <c r="A48" s="100"/>
      <c r="B48" s="100"/>
      <c r="C48" s="101"/>
      <c r="D48" s="107" t="s">
        <v>80</v>
      </c>
      <c r="E48" s="83"/>
      <c r="F48" s="84"/>
      <c r="G48" s="108" t="s">
        <v>88</v>
      </c>
      <c r="H48" s="108"/>
      <c r="I48" s="109">
        <f>I46-I47</f>
        <v>604.9</v>
      </c>
      <c r="J48" s="108" t="s">
        <v>89</v>
      </c>
      <c r="K48" s="108"/>
      <c r="L48" s="109">
        <v>0</v>
      </c>
      <c r="M48" s="108" t="s">
        <v>90</v>
      </c>
      <c r="N48" s="108"/>
      <c r="O48" s="109">
        <v>0</v>
      </c>
      <c r="P48" s="76">
        <f t="shared" si="8"/>
        <v>604.9</v>
      </c>
      <c r="Q48" s="85"/>
      <c r="S48" s="100"/>
    </row>
    <row r="49" s="1" customFormat="1" ht="39" customHeight="1" spans="1:19">
      <c r="A49" s="100"/>
      <c r="B49" s="100"/>
      <c r="C49" s="101"/>
      <c r="D49" s="102" t="s">
        <v>92</v>
      </c>
      <c r="E49" s="102"/>
      <c r="F49" s="102"/>
      <c r="G49" s="103" t="s">
        <v>88</v>
      </c>
      <c r="H49" s="103"/>
      <c r="I49" s="103">
        <f>S15+S24</f>
        <v>12976.48</v>
      </c>
      <c r="J49" s="103" t="s">
        <v>89</v>
      </c>
      <c r="K49" s="103"/>
      <c r="L49" s="103">
        <f>S17+S26</f>
        <v>3049.19</v>
      </c>
      <c r="M49" s="103" t="s">
        <v>90</v>
      </c>
      <c r="N49" s="103"/>
      <c r="O49" s="103">
        <f>S19+S28</f>
        <v>3010.81</v>
      </c>
      <c r="P49" s="76">
        <f t="shared" si="8"/>
        <v>19036.48</v>
      </c>
      <c r="Q49" s="110"/>
      <c r="S49" s="100"/>
    </row>
    <row r="50" s="1" customFormat="1" ht="39" customHeight="1" spans="1:19">
      <c r="A50" s="100"/>
      <c r="B50" s="100"/>
      <c r="C50" s="101"/>
      <c r="D50" s="104" t="s">
        <v>79</v>
      </c>
      <c r="E50" s="105"/>
      <c r="F50" s="106"/>
      <c r="G50" s="103" t="s">
        <v>88</v>
      </c>
      <c r="H50" s="103"/>
      <c r="I50" s="103">
        <v>11826</v>
      </c>
      <c r="J50" s="103" t="s">
        <v>89</v>
      </c>
      <c r="K50" s="103"/>
      <c r="L50" s="103">
        <v>3110</v>
      </c>
      <c r="M50" s="103" t="s">
        <v>90</v>
      </c>
      <c r="N50" s="103"/>
      <c r="O50" s="103">
        <v>2506</v>
      </c>
      <c r="P50" s="76">
        <f t="shared" si="8"/>
        <v>17442</v>
      </c>
      <c r="Q50" s="110"/>
      <c r="S50" s="100"/>
    </row>
    <row r="51" s="1" customFormat="1" ht="39" customHeight="1" spans="1:19">
      <c r="A51" s="100"/>
      <c r="B51" s="100"/>
      <c r="C51" s="101"/>
      <c r="D51" s="107" t="s">
        <v>80</v>
      </c>
      <c r="E51" s="83"/>
      <c r="F51" s="84"/>
      <c r="G51" s="108" t="s">
        <v>88</v>
      </c>
      <c r="H51" s="108"/>
      <c r="I51" s="109">
        <f>I49-I50</f>
        <v>1150.48</v>
      </c>
      <c r="J51" s="108" t="s">
        <v>89</v>
      </c>
      <c r="K51" s="108"/>
      <c r="L51" s="109">
        <v>0</v>
      </c>
      <c r="M51" s="108" t="s">
        <v>90</v>
      </c>
      <c r="N51" s="108"/>
      <c r="O51" s="109">
        <f>O49-O50</f>
        <v>504.81</v>
      </c>
      <c r="P51" s="76">
        <f t="shared" si="8"/>
        <v>1655.29</v>
      </c>
      <c r="Q51" s="110"/>
      <c r="S51" s="100"/>
    </row>
    <row r="52" s="1" customFormat="1" ht="39" customHeight="1" spans="1:19">
      <c r="A52" s="100"/>
      <c r="B52" s="100"/>
      <c r="C52" s="101"/>
      <c r="D52" s="102" t="s">
        <v>93</v>
      </c>
      <c r="E52" s="102"/>
      <c r="F52" s="102"/>
      <c r="G52" s="103">
        <f>SUM(L41:O41)</f>
        <v>124.23</v>
      </c>
      <c r="H52" s="103" t="s">
        <v>79</v>
      </c>
      <c r="I52" s="103">
        <v>128</v>
      </c>
      <c r="J52" s="103" t="s">
        <v>94</v>
      </c>
      <c r="K52" s="103"/>
      <c r="L52" s="103"/>
      <c r="M52" s="103"/>
      <c r="N52" s="103"/>
      <c r="O52" s="103"/>
      <c r="P52" s="76"/>
      <c r="Q52" s="110"/>
      <c r="S52" s="100"/>
    </row>
    <row r="53" s="1" customFormat="1" ht="39" customHeight="1" spans="1:19">
      <c r="A53" s="100"/>
      <c r="B53" s="100"/>
      <c r="C53" s="101"/>
      <c r="D53" s="102" t="s">
        <v>95</v>
      </c>
      <c r="E53" s="102"/>
      <c r="F53" s="102"/>
      <c r="G53" s="103">
        <f>SUM(L43:O43)</f>
        <v>339.36</v>
      </c>
      <c r="H53" s="103" t="s">
        <v>79</v>
      </c>
      <c r="I53" s="103">
        <v>350</v>
      </c>
      <c r="J53" s="103" t="s">
        <v>94</v>
      </c>
      <c r="K53" s="103"/>
      <c r="L53" s="103"/>
      <c r="M53" s="103"/>
      <c r="N53" s="103"/>
      <c r="O53" s="103"/>
      <c r="P53" s="76"/>
      <c r="Q53" s="111"/>
      <c r="S53" s="100"/>
    </row>
    <row r="54" s="1" customFormat="1" ht="139" customHeight="1" spans="1:19">
      <c r="A54" s="67" t="str">
        <f>C5</f>
        <v>JJW-RT-001</v>
      </c>
      <c r="B54" s="67"/>
      <c r="C54" s="68" t="str">
        <f>C2</f>
        <v>创新吊牌</v>
      </c>
      <c r="D54" s="112">
        <f>D38</f>
        <v>30676.73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76">
        <f t="shared" ref="P54:P65" si="9">SUM(D54:O54)</f>
        <v>30676.73</v>
      </c>
      <c r="Q54" s="113" t="s">
        <v>96</v>
      </c>
      <c r="S54" s="8" t="str">
        <f>_xlfn.DISPIMG("ID_CD739D34B88F41E8AF8104D6603566F9",1)</f>
        <v>=DISPIMG("ID_CD739D34B88F41E8AF8104D6603566F9",1)</v>
      </c>
    </row>
    <row r="55" s="1" customFormat="1" ht="39" customHeight="1" spans="1:19">
      <c r="A55" s="100" t="str">
        <f>D5</f>
        <v>JJW-RT-ST</v>
      </c>
      <c r="B55" s="100"/>
      <c r="C55" s="101" t="str">
        <f>D2</f>
        <v>产品吊牌</v>
      </c>
      <c r="D55" s="102" t="s">
        <v>87</v>
      </c>
      <c r="E55" s="102"/>
      <c r="F55" s="102"/>
      <c r="G55" s="103" t="s">
        <v>88</v>
      </c>
      <c r="H55" s="103"/>
      <c r="I55" s="103">
        <f>I46</f>
        <v>7665.9</v>
      </c>
      <c r="J55" s="103" t="s">
        <v>89</v>
      </c>
      <c r="K55" s="103"/>
      <c r="L55" s="103">
        <f>L46</f>
        <v>1670.54</v>
      </c>
      <c r="M55" s="103" t="s">
        <v>90</v>
      </c>
      <c r="N55" s="103"/>
      <c r="O55" s="103">
        <f>O46</f>
        <v>1840.22</v>
      </c>
      <c r="P55" s="76">
        <f t="shared" si="9"/>
        <v>11176.66</v>
      </c>
      <c r="Q55" s="114"/>
      <c r="S55" s="115" t="str">
        <f>_xlfn.DISPIMG("ID_4383730061D444BFBB2F601ED2A2EF85",1)</f>
        <v>=DISPIMG("ID_4383730061D444BFBB2F601ED2A2EF85",1)</v>
      </c>
    </row>
    <row r="56" s="1" customFormat="1" ht="39" customHeight="1" spans="1:19">
      <c r="A56" s="100"/>
      <c r="B56" s="100"/>
      <c r="C56" s="101"/>
      <c r="D56" s="102" t="s">
        <v>92</v>
      </c>
      <c r="E56" s="102"/>
      <c r="F56" s="102"/>
      <c r="G56" s="103" t="s">
        <v>88</v>
      </c>
      <c r="H56" s="103"/>
      <c r="I56" s="103">
        <f>I49</f>
        <v>12976.48</v>
      </c>
      <c r="J56" s="103" t="s">
        <v>89</v>
      </c>
      <c r="K56" s="103"/>
      <c r="L56" s="103">
        <f>L49</f>
        <v>3049.19</v>
      </c>
      <c r="M56" s="103" t="s">
        <v>90</v>
      </c>
      <c r="N56" s="103"/>
      <c r="O56" s="103">
        <f>O49</f>
        <v>3010.81</v>
      </c>
      <c r="P56" s="76">
        <f t="shared" si="9"/>
        <v>19036.48</v>
      </c>
      <c r="Q56" s="114"/>
      <c r="S56" s="116"/>
    </row>
    <row r="57" s="1" customFormat="1" ht="39" customHeight="1" spans="1:19">
      <c r="A57" s="100"/>
      <c r="B57" s="100"/>
      <c r="C57" s="101"/>
      <c r="D57" s="102" t="s">
        <v>93</v>
      </c>
      <c r="E57" s="102"/>
      <c r="F57" s="102"/>
      <c r="G57" s="103">
        <f>G52</f>
        <v>124.23</v>
      </c>
      <c r="H57" s="103"/>
      <c r="I57" s="103"/>
      <c r="J57" s="103"/>
      <c r="K57" s="103"/>
      <c r="L57" s="103"/>
      <c r="M57" s="103"/>
      <c r="N57" s="103"/>
      <c r="O57" s="103"/>
      <c r="P57" s="76">
        <f t="shared" si="9"/>
        <v>124.23</v>
      </c>
      <c r="Q57" s="114"/>
      <c r="S57" s="116"/>
    </row>
    <row r="58" s="1" customFormat="1" ht="39" customHeight="1" spans="1:19">
      <c r="A58" s="100"/>
      <c r="B58" s="100"/>
      <c r="C58" s="101"/>
      <c r="D58" s="102" t="s">
        <v>95</v>
      </c>
      <c r="E58" s="102"/>
      <c r="F58" s="102"/>
      <c r="G58" s="103">
        <f>G53</f>
        <v>339.36</v>
      </c>
      <c r="H58" s="103"/>
      <c r="I58" s="103"/>
      <c r="J58" s="103"/>
      <c r="K58" s="103"/>
      <c r="L58" s="103"/>
      <c r="M58" s="103"/>
      <c r="N58" s="103"/>
      <c r="O58" s="103"/>
      <c r="P58" s="76">
        <f t="shared" si="9"/>
        <v>339.36</v>
      </c>
      <c r="Q58" s="114"/>
      <c r="S58" s="117"/>
    </row>
    <row r="59" s="1" customFormat="1" ht="56" customHeight="1" spans="1:19">
      <c r="A59" s="100" t="str">
        <f>E5</f>
        <v>JJW-RT-WT</v>
      </c>
      <c r="B59" s="100"/>
      <c r="C59" s="118" t="str">
        <f>E2</f>
        <v>腰卡</v>
      </c>
      <c r="D59" s="75">
        <f t="shared" ref="D59:O59" si="10">D41</f>
        <v>879.71</v>
      </c>
      <c r="E59" s="75">
        <f t="shared" si="10"/>
        <v>1043.33</v>
      </c>
      <c r="F59" s="75">
        <f t="shared" si="10"/>
        <v>826.18</v>
      </c>
      <c r="G59" s="75">
        <f t="shared" si="10"/>
        <v>1639.23</v>
      </c>
      <c r="H59" s="75">
        <f t="shared" si="10"/>
        <v>1340.27</v>
      </c>
      <c r="I59" s="75">
        <f t="shared" si="10"/>
        <v>2258.36</v>
      </c>
      <c r="J59" s="75">
        <f t="shared" si="10"/>
        <v>2003.84</v>
      </c>
      <c r="K59" s="75">
        <f t="shared" si="10"/>
        <v>1185.74</v>
      </c>
      <c r="L59" s="75">
        <f t="shared" si="10"/>
        <v>51.51</v>
      </c>
      <c r="M59" s="75">
        <f t="shared" si="10"/>
        <v>31.31</v>
      </c>
      <c r="N59" s="75">
        <f t="shared" si="10"/>
        <v>24.24</v>
      </c>
      <c r="O59" s="75">
        <f t="shared" si="10"/>
        <v>17.17</v>
      </c>
      <c r="P59" s="76">
        <f t="shared" si="9"/>
        <v>11300.89</v>
      </c>
      <c r="Q59" s="114"/>
      <c r="S59" s="115" t="str">
        <f>_xlfn.DISPIMG("ID_D5210E15A47E41F98D68AAD22535E99A",1)</f>
        <v>=DISPIMG("ID_D5210E15A47E41F98D68AAD22535E99A",1)</v>
      </c>
    </row>
    <row r="60" s="1" customFormat="1" ht="56" customHeight="1" spans="1:19">
      <c r="A60" s="100"/>
      <c r="B60" s="100"/>
      <c r="C60" s="118"/>
      <c r="D60" s="75">
        <f t="shared" ref="D60:O60" si="11">D43</f>
        <v>1459.45</v>
      </c>
      <c r="E60" s="75">
        <f t="shared" si="11"/>
        <v>2649.23</v>
      </c>
      <c r="F60" s="75">
        <f t="shared" si="11"/>
        <v>1318.05</v>
      </c>
      <c r="G60" s="75">
        <f t="shared" si="11"/>
        <v>3173.42</v>
      </c>
      <c r="H60" s="75">
        <f t="shared" si="11"/>
        <v>1927.08</v>
      </c>
      <c r="I60" s="75">
        <f t="shared" si="11"/>
        <v>3636</v>
      </c>
      <c r="J60" s="75">
        <f t="shared" si="11"/>
        <v>3121.91</v>
      </c>
      <c r="K60" s="75">
        <f t="shared" si="11"/>
        <v>1751.34</v>
      </c>
      <c r="L60" s="75">
        <f t="shared" si="11"/>
        <v>141.4</v>
      </c>
      <c r="M60" s="75">
        <f t="shared" si="11"/>
        <v>86.86</v>
      </c>
      <c r="N60" s="75">
        <f t="shared" si="11"/>
        <v>65.65</v>
      </c>
      <c r="O60" s="75">
        <f t="shared" si="11"/>
        <v>45.45</v>
      </c>
      <c r="P60" s="76">
        <f t="shared" si="9"/>
        <v>19375.84</v>
      </c>
      <c r="Q60" s="114"/>
      <c r="S60" s="117"/>
    </row>
    <row r="61" s="1" customFormat="1" ht="39" customHeight="1" spans="1:19">
      <c r="A61" s="119" t="str">
        <f>F5</f>
        <v>JJW-RT-PT</v>
      </c>
      <c r="B61" s="119"/>
      <c r="C61" s="101" t="str">
        <f>F2</f>
        <v>后口袋纸卡</v>
      </c>
      <c r="D61" s="102" t="s">
        <v>87</v>
      </c>
      <c r="E61" s="102"/>
      <c r="F61" s="102"/>
      <c r="G61" s="120">
        <f>SUM(D59:K59)</f>
        <v>11176.66</v>
      </c>
      <c r="H61" s="120"/>
      <c r="I61" s="120"/>
      <c r="J61" s="120"/>
      <c r="K61" s="120"/>
      <c r="L61" s="120"/>
      <c r="M61" s="120"/>
      <c r="N61" s="120"/>
      <c r="O61" s="120"/>
      <c r="P61" s="76">
        <f t="shared" si="9"/>
        <v>11176.66</v>
      </c>
      <c r="Q61" s="114"/>
      <c r="S61" s="115" t="str">
        <f>_xlfn.DISPIMG("ID_B7F2350457524EEA8E4E701550D7CA40",1)</f>
        <v>=DISPIMG("ID_B7F2350457524EEA8E4E701550D7CA40",1)</v>
      </c>
    </row>
    <row r="62" s="1" customFormat="1" ht="39" customHeight="1" spans="1:19">
      <c r="A62" s="119"/>
      <c r="B62" s="119"/>
      <c r="C62" s="101"/>
      <c r="D62" s="102" t="s">
        <v>92</v>
      </c>
      <c r="E62" s="102"/>
      <c r="F62" s="102"/>
      <c r="G62" s="120">
        <f>SUM(D60:K60)</f>
        <v>19036.48</v>
      </c>
      <c r="H62" s="120"/>
      <c r="I62" s="120"/>
      <c r="J62" s="120"/>
      <c r="K62" s="120"/>
      <c r="L62" s="120"/>
      <c r="M62" s="120"/>
      <c r="N62" s="120"/>
      <c r="O62" s="120"/>
      <c r="P62" s="76">
        <f t="shared" si="9"/>
        <v>19036.48</v>
      </c>
      <c r="Q62" s="114"/>
      <c r="S62" s="116"/>
    </row>
    <row r="63" s="1" customFormat="1" ht="39" customHeight="1" spans="1:19">
      <c r="A63" s="119"/>
      <c r="B63" s="119"/>
      <c r="C63" s="101"/>
      <c r="D63" s="102" t="s">
        <v>93</v>
      </c>
      <c r="E63" s="102"/>
      <c r="F63" s="102"/>
      <c r="G63" s="120">
        <f>SUM(L59:O59)</f>
        <v>124.23</v>
      </c>
      <c r="H63" s="120"/>
      <c r="I63" s="120"/>
      <c r="J63" s="120"/>
      <c r="K63" s="120"/>
      <c r="L63" s="120"/>
      <c r="M63" s="120"/>
      <c r="N63" s="120"/>
      <c r="O63" s="120"/>
      <c r="P63" s="76">
        <f t="shared" si="9"/>
        <v>124.23</v>
      </c>
      <c r="Q63" s="114"/>
      <c r="S63" s="116"/>
    </row>
    <row r="64" s="1" customFormat="1" ht="39" customHeight="1" spans="1:19">
      <c r="A64" s="119"/>
      <c r="B64" s="119"/>
      <c r="C64" s="101"/>
      <c r="D64" s="102" t="s">
        <v>95</v>
      </c>
      <c r="E64" s="102"/>
      <c r="F64" s="102"/>
      <c r="G64" s="120">
        <f>SUM(L60:O60)</f>
        <v>339.36</v>
      </c>
      <c r="H64" s="120"/>
      <c r="I64" s="120"/>
      <c r="J64" s="120"/>
      <c r="K64" s="120"/>
      <c r="L64" s="120"/>
      <c r="M64" s="120"/>
      <c r="N64" s="120"/>
      <c r="O64" s="120"/>
      <c r="P64" s="76">
        <f t="shared" si="9"/>
        <v>339.36</v>
      </c>
      <c r="Q64" s="121"/>
      <c r="S64" s="117"/>
    </row>
    <row r="65" s="1" customFormat="1" ht="70" customHeight="1" spans="1:19">
      <c r="A65" s="67" t="str">
        <f>H5</f>
        <v>JJW-WL001-EF</v>
      </c>
      <c r="B65" s="67"/>
      <c r="C65" s="68" t="str">
        <f>G2</f>
        <v>吊牌挂绳</v>
      </c>
      <c r="D65" s="75">
        <f>D54</f>
        <v>30676.73</v>
      </c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6">
        <f t="shared" si="9"/>
        <v>30676.73</v>
      </c>
      <c r="Q65" s="122" t="s">
        <v>97</v>
      </c>
      <c r="S65" s="123"/>
    </row>
    <row r="66" s="1" customFormat="1" spans="1:19"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s="1" customFormat="1" spans="1:19"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s="1" customFormat="1" spans="1:19"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</sheetData>
  <mergeCells count="94">
    <mergeCell ref="A8:H8"/>
    <mergeCell ref="A9:H9"/>
    <mergeCell ref="A10:H10"/>
    <mergeCell ref="B13:G13"/>
    <mergeCell ref="C14:G14"/>
    <mergeCell ref="C15:G15"/>
    <mergeCell ref="C16:G16"/>
    <mergeCell ref="C17:G17"/>
    <mergeCell ref="C18:G18"/>
    <mergeCell ref="C19:G19"/>
    <mergeCell ref="A20:G20"/>
    <mergeCell ref="B22:G22"/>
    <mergeCell ref="C23:G23"/>
    <mergeCell ref="C24:G24"/>
    <mergeCell ref="C25:G25"/>
    <mergeCell ref="C26:G26"/>
    <mergeCell ref="C27:G27"/>
    <mergeCell ref="C28:G28"/>
    <mergeCell ref="A29:G29"/>
    <mergeCell ref="B31:D31"/>
    <mergeCell ref="B32:D32"/>
    <mergeCell ref="B33:D33"/>
    <mergeCell ref="B34:D34"/>
    <mergeCell ref="D36:O36"/>
    <mergeCell ref="D38:O38"/>
    <mergeCell ref="D39:O39"/>
    <mergeCell ref="D40:O40"/>
    <mergeCell ref="D46:F46"/>
    <mergeCell ref="D47:F47"/>
    <mergeCell ref="D48:F48"/>
    <mergeCell ref="D49:F49"/>
    <mergeCell ref="D50:F50"/>
    <mergeCell ref="D51:F51"/>
    <mergeCell ref="D52:F52"/>
    <mergeCell ref="D53:F53"/>
    <mergeCell ref="A54:B54"/>
    <mergeCell ref="D54:O54"/>
    <mergeCell ref="D55:F55"/>
    <mergeCell ref="D56:F56"/>
    <mergeCell ref="D57:F57"/>
    <mergeCell ref="D58:F58"/>
    <mergeCell ref="D61:F61"/>
    <mergeCell ref="G61:O61"/>
    <mergeCell ref="D62:F62"/>
    <mergeCell ref="G62:O62"/>
    <mergeCell ref="D63:F63"/>
    <mergeCell ref="G63:O63"/>
    <mergeCell ref="D64:F64"/>
    <mergeCell ref="G64:O64"/>
    <mergeCell ref="A65:B65"/>
    <mergeCell ref="D65:O65"/>
    <mergeCell ref="A3:A6"/>
    <mergeCell ref="A14:A19"/>
    <mergeCell ref="A23:A28"/>
    <mergeCell ref="A32:A34"/>
    <mergeCell ref="B14:B15"/>
    <mergeCell ref="B16:B17"/>
    <mergeCell ref="B18:B19"/>
    <mergeCell ref="B23:B24"/>
    <mergeCell ref="B25:B26"/>
    <mergeCell ref="B27:B28"/>
    <mergeCell ref="C36:C37"/>
    <mergeCell ref="C46:C53"/>
    <mergeCell ref="C55:C58"/>
    <mergeCell ref="C59:C60"/>
    <mergeCell ref="C61:C64"/>
    <mergeCell ref="P36:P37"/>
    <mergeCell ref="Q36:Q37"/>
    <mergeCell ref="Q38:Q40"/>
    <mergeCell ref="Q41:Q45"/>
    <mergeCell ref="Q46:Q53"/>
    <mergeCell ref="Q54:Q64"/>
    <mergeCell ref="R14:R15"/>
    <mergeCell ref="R16:R17"/>
    <mergeCell ref="R18:R19"/>
    <mergeCell ref="R23:R24"/>
    <mergeCell ref="R25:R26"/>
    <mergeCell ref="R27:R28"/>
    <mergeCell ref="S36:S37"/>
    <mergeCell ref="S38:S40"/>
    <mergeCell ref="S41:S45"/>
    <mergeCell ref="S46:S53"/>
    <mergeCell ref="S55:S58"/>
    <mergeCell ref="S59:S60"/>
    <mergeCell ref="S61:S64"/>
    <mergeCell ref="M1:S2"/>
    <mergeCell ref="I8:R10"/>
    <mergeCell ref="A36:B37"/>
    <mergeCell ref="A38:B40"/>
    <mergeCell ref="A41:B45"/>
    <mergeCell ref="A46:B53"/>
    <mergeCell ref="A55:B58"/>
    <mergeCell ref="A59:B60"/>
    <mergeCell ref="A61:B64"/>
  </mergeCells>
  <pageMargins left="0.196527777777778" right="0.196527777777778" top="0.196527777777778" bottom="0.196527777777778" header="0.511805555555556" footer="0.511805555555556"/>
  <pageSetup paperSize="9" scale="4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圆圆719</cp:lastModifiedBy>
  <dcterms:created xsi:type="dcterms:W3CDTF">2025-11-07T02:54:38Z</dcterms:created>
  <dcterms:modified xsi:type="dcterms:W3CDTF">2025-11-07T02:55:13Z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2D3955066A83428AAE0C99EED1E0E2D9_11</vt:lpwstr>
  </property>
  <property fmtid="{D5CDD505-2E9C-101B-9397-08002B2CF9AE}" pid="3" name="KSOProductBuildVer">
    <vt:lpwstr>2052-12.1.0.23542</vt:lpwstr>
  </property>
</Properties>
</file>