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made with love转印标" sheetId="2" r:id="rId1"/>
    <sheet name="made the FUTURE today" sheetId="4" r:id="rId2"/>
    <sheet name="made with love转印标 (2)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" name="ID_D3927674598D4D97A447D037921CEEC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17473295"/>
          <a:ext cx="567055" cy="505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D8C0E6F69E9F4621B44B703200BDF9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055" y="11657965"/>
          <a:ext cx="374650" cy="467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688964109BFF44CC88429D863BDB7CE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40910510"/>
          <a:ext cx="798195" cy="575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8FAC0A443B1F4735AE931512B2AF9A2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6685" y="49737645"/>
          <a:ext cx="525145" cy="554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4903D8DD7A03492B8D48E4927063510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4475" y="13325475"/>
          <a:ext cx="341630" cy="470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F1C2E61419DD433C827B6EB7AEF2563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3520" y="50358040"/>
          <a:ext cx="470535" cy="500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FC25F27B46BC47148C3EC02455B0FF7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3040" y="50859055"/>
          <a:ext cx="493395" cy="512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502FA38FA61C49A095F276C7CCA50EB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3835" y="40236140"/>
          <a:ext cx="483235" cy="648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1AE7D5479A6F4B1AAB657A46DE0E116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345" y="54128670"/>
          <a:ext cx="474345" cy="5473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<sst xmlns="http://schemas.openxmlformats.org/spreadsheetml/2006/main" count="152" uniqueCount="76">
  <si>
    <t>款号</t>
  </si>
  <si>
    <t>颜色</t>
  </si>
  <si>
    <t>大货样 寄美盛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</si>
  <si>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</si>
  <si>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</si>
  <si>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</si>
  <si>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</si>
  <si>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</si>
  <si>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</si>
  <si>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</si>
  <si>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</si>
  <si>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</si>
  <si>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</si>
  <si>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</si>
  <si>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mnths</t>
  </si>
  <si>
    <t>yrs</t>
  </si>
  <si>
    <t>大货</t>
  </si>
  <si>
    <t>BA76701</t>
  </si>
  <si>
    <t>烫标Love       11-0602TCX</t>
  </si>
  <si>
    <t>1-3M*10个和       6-9M*5个</t>
  </si>
  <si>
    <t>BA76901</t>
  </si>
  <si>
    <t>烫标Love     11-0607TCX</t>
  </si>
  <si>
    <t>BA76801</t>
  </si>
  <si>
    <t>烫标Love       14-0708TCX</t>
  </si>
  <si>
    <t>BA02401</t>
  </si>
  <si>
    <t>烫标Love          14-4505TCX</t>
  </si>
  <si>
    <t>BA16601</t>
  </si>
  <si>
    <t>BA16001</t>
  </si>
  <si>
    <t>AZ69301</t>
  </si>
  <si>
    <t>烫标Love        16-1518TCX</t>
  </si>
  <si>
    <t>BA11901</t>
  </si>
  <si>
    <t>烫标Love       15-5205TCX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</si>
  <si>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</si>
  <si>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</si>
  <si>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</si>
  <si>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</si>
  <si>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</si>
  <si>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</si>
  <si>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</si>
  <si>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</si>
  <si>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</si>
  <si>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</si>
  <si>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</si>
  <si>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</si>
  <si>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</si>
  <si>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3-4</t>
  </si>
  <si>
    <t>4-5</t>
  </si>
  <si>
    <t>5-6</t>
  </si>
  <si>
    <t>6-7</t>
  </si>
  <si>
    <t>7-8</t>
  </si>
  <si>
    <t>8-9</t>
  </si>
  <si>
    <t>9-10</t>
  </si>
  <si>
    <t>工厂</t>
  </si>
  <si>
    <t>尺寸</t>
  </si>
  <si>
    <t>BA34501</t>
  </si>
  <si>
    <t>FUTURE18-5618TCX绿</t>
  </si>
  <si>
    <t>31*45mm</t>
  </si>
  <si>
    <t>2-3Y*10个    5-6y*10个</t>
  </si>
  <si>
    <t>美盛</t>
  </si>
  <si>
    <t>大货样</t>
  </si>
  <si>
    <t>LK463</t>
  </si>
  <si>
    <t>LOVE 14-4115TCX</t>
  </si>
  <si>
    <t>安阳景虹</t>
  </si>
  <si>
    <t>LK459</t>
  </si>
  <si>
    <t>LOVE 14-1508TCX</t>
  </si>
  <si>
    <t>LK458</t>
  </si>
  <si>
    <t>LOVE 14-0708TCX</t>
  </si>
  <si>
    <t>AV42801</t>
  </si>
  <si>
    <t>LOVE 16-4023TCX</t>
  </si>
  <si>
    <t>AV43101</t>
  </si>
  <si>
    <t>LOVE 16-1518TCX</t>
  </si>
  <si>
    <r>
      <rPr>
        <b/>
        <sz val="16"/>
        <color theme="1"/>
        <rFont val="等线"/>
        <charset val="134"/>
        <scheme val="minor"/>
      </rPr>
      <t>1-3M*</t>
    </r>
    <r>
      <rPr>
        <b/>
        <sz val="16"/>
        <color rgb="FFFF0000"/>
        <rFont val="等线"/>
        <charset val="134"/>
        <scheme val="minor"/>
      </rPr>
      <t>20个</t>
    </r>
    <r>
      <rPr>
        <b/>
        <sz val="16"/>
        <color theme="1"/>
        <rFont val="等线"/>
        <charset val="134"/>
        <scheme val="minor"/>
      </rPr>
      <t>和       6-9M*5个</t>
    </r>
  </si>
  <si>
    <t>AV44301</t>
  </si>
  <si>
    <t>轩之冉</t>
  </si>
  <si>
    <t>AV50101</t>
  </si>
  <si>
    <t>LOVE 14-1305TCX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</si>
</sst>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indexed="8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58" fontId="1" fillId="2" borderId="1" xfId="0" applyNumberFormat="1" applyFont="1" applyFill="1" applyBorder="1" applyAlignment="1">
      <alignment horizontal="center"/>
    </xf>
    <xf numFmtId="58" fontId="1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4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/>
    </xf>
    <xf numFmtId="58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 wrapText="1"/>
    </xf>
    <xf numFmtId="0" fontId="7" fillId="5" borderId="1" xfId="49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58" fontId="2" fillId="6" borderId="1" xfId="0" applyNumberFormat="1" applyFont="1" applyFill="1" applyBorder="1" applyAlignment="1">
      <alignment horizontal="center"/>
    </xf>
    <xf numFmtId="58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1" fillId="2" borderId="1" xfId="0" applyNumberFormat="1" applyFont="1" applyFill="1" applyBorder="1" applyAlignment="1" quotePrefix="1">
      <alignment horizontal="center"/>
    </xf>
    <xf numFmtId="58" fontId="1" fillId="3" borderId="1" xfId="0" applyNumberFormat="1" applyFont="1" applyFill="1" applyBorder="1" applyAlignment="1" quotePrefix="1">
      <alignment horizontal="center"/>
    </xf>
    <xf numFmtId="0" fontId="1" fillId="2" borderId="1" xfId="0" applyFont="1" applyFill="1" applyBorder="1" applyAlignment="1" quotePrefix="1">
      <alignment horizontal="center"/>
    </xf>
    <xf numFmtId="0" fontId="1" fillId="3" borderId="1" xfId="0" applyFont="1" applyFill="1" applyBorder="1" applyAlignment="1" quotePrefix="1">
      <alignment horizontal="center"/>
    </xf>
    <xf numFmtId="58" fontId="2" fillId="2" borderId="1" xfId="0" applyNumberFormat="1" applyFont="1" applyFill="1" applyBorder="1" applyAlignment="1" quotePrefix="1">
      <alignment horizontal="center"/>
    </xf>
    <xf numFmtId="58" fontId="2" fillId="3" borderId="1" xfId="0" applyNumberFormat="1" applyFont="1" applyFill="1" applyBorder="1" applyAlignment="1" quotePrefix="1">
      <alignment horizontal="center"/>
    </xf>
    <xf numFmtId="0" fontId="2" fillId="2" borderId="1" xfId="0" applyFont="1" applyFill="1" applyBorder="1" applyAlignment="1" quotePrefix="1">
      <alignment horizontal="center"/>
    </xf>
    <xf numFmtId="0" fontId="2" fillId="3" borderId="1" xfId="0" applyFont="1" applyFill="1" applyBorder="1" applyAlignment="1" quotePrefix="1">
      <alignment horizontal="center"/>
    </xf>
    <xf numFmtId="58" fontId="2" fillId="6" borderId="1" xfId="0" applyNumberFormat="1" applyFont="1" applyFill="1" applyBorder="1" applyAlignment="1" quotePrefix="1">
      <alignment horizontal="center"/>
    </xf>
    <xf numFmtId="58" fontId="2" fillId="7" borderId="1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png"/><Relationship Id="rId8" Type="http://schemas.openxmlformats.org/officeDocument/2006/relationships/image" Target="media/image11.png"/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120650</xdr:colOff>
      <xdr:row>11</xdr:row>
      <xdr:rowOff>35560</xdr:rowOff>
    </xdr:from>
    <xdr:to>
      <xdr:col>8</xdr:col>
      <xdr:colOff>97155</xdr:colOff>
      <xdr:row>31</xdr:row>
      <xdr:rowOff>172720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650" y="6522720"/>
          <a:ext cx="6525895" cy="396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155575</xdr:rowOff>
    </xdr:from>
    <xdr:to>
      <xdr:col>4</xdr:col>
      <xdr:colOff>400685</xdr:colOff>
      <xdr:row>29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28975"/>
          <a:ext cx="4857750" cy="409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200660</xdr:colOff>
      <xdr:row>4</xdr:row>
      <xdr:rowOff>184150</xdr:rowOff>
    </xdr:from>
    <xdr:to>
      <xdr:col>12</xdr:col>
      <xdr:colOff>270510</xdr:colOff>
      <xdr:row>36</xdr:row>
      <xdr:rowOff>156845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58360" y="2762250"/>
          <a:ext cx="5487670" cy="5901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46355</xdr:colOff>
      <xdr:row>42</xdr:row>
      <xdr:rowOff>136316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948680"/>
          <a:ext cx="9169400" cy="5552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60" zoomScaleNormal="60" workbookViewId="0">
      <selection activeCell="X6" sqref="X6"/>
    </sheetView>
  </sheetViews>
  <sheetFormatPr defaultColWidth="9" defaultRowHeight="13.8"/>
  <cols>
    <col min="2" max="2" width="15" customWidth="1"/>
    <col min="3" max="3" width="13.4722222222222" customWidth="1"/>
    <col min="4" max="4" width="21.7777777777778" style="1" customWidth="1"/>
    <col min="5" max="5" width="8.83333333333333" style="1" customWidth="1"/>
    <col min="6" max="6" width="9.41666666666667" customWidth="1"/>
    <col min="15" max="15" width="17.4074074074074" customWidth="1"/>
    <col min="16" max="16" width="14.3888888888889" customWidth="1"/>
    <col min="17" max="17" width="9" hidden="1" customWidth="1"/>
  </cols>
  <sheetData>
    <row r="1" spans="4:14">
      <c r="D1" s="2"/>
      <c r="E1" s="2">
        <v>2.3</v>
      </c>
      <c r="F1" s="3">
        <v>50</v>
      </c>
      <c r="G1" s="3">
        <v>56</v>
      </c>
      <c r="H1" s="4">
        <v>62</v>
      </c>
      <c r="I1" s="3">
        <v>68</v>
      </c>
      <c r="J1" s="4">
        <v>74</v>
      </c>
      <c r="K1" s="3">
        <v>80</v>
      </c>
      <c r="L1" s="3">
        <v>86</v>
      </c>
      <c r="M1" s="3">
        <v>92</v>
      </c>
      <c r="N1" s="3">
        <v>98</v>
      </c>
    </row>
    <row r="2" ht="18.5" customHeight="1" spans="2:16">
      <c r="B2" s="5" t="s">
        <v>0</v>
      </c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39" t="s">
        <v>6</v>
      </c>
      <c r="I2" s="40" t="s">
        <v>7</v>
      </c>
      <c r="J2" s="41" t="s">
        <v>8</v>
      </c>
      <c r="K2" s="42" t="s">
        <v>9</v>
      </c>
      <c r="L2" s="42" t="s">
        <v>10</v>
      </c>
      <c r="M2" s="7" t="s">
        <v>11</v>
      </c>
      <c r="N2" s="40" t="s">
        <v>12</v>
      </c>
      <c r="O2" s="5" t="s">
        <v>13</v>
      </c>
      <c r="P2" s="14"/>
    </row>
    <row r="3" ht="18.5" customHeight="1" spans="2:16">
      <c r="B3" s="5"/>
      <c r="C3" s="5"/>
      <c r="D3" s="10"/>
      <c r="E3" s="7" t="s">
        <v>14</v>
      </c>
      <c r="F3" s="7" t="s">
        <v>14</v>
      </c>
      <c r="G3" s="7" t="s">
        <v>14</v>
      </c>
      <c r="H3" s="11" t="s">
        <v>14</v>
      </c>
      <c r="I3" s="7" t="s">
        <v>14</v>
      </c>
      <c r="J3" s="11" t="s">
        <v>14</v>
      </c>
      <c r="K3" s="7" t="s">
        <v>14</v>
      </c>
      <c r="L3" s="7" t="s">
        <v>14</v>
      </c>
      <c r="M3" s="7" t="s">
        <v>14</v>
      </c>
      <c r="N3" s="7" t="s">
        <v>15</v>
      </c>
      <c r="O3" s="5"/>
      <c r="P3" s="38" t="s">
        <v>16</v>
      </c>
    </row>
    <row r="4" ht="57.5" customHeight="1" spans="1:17">
      <c r="A4" t="str">
        <f>_xlfn.DISPIMG("ID_8FAC0A443B1F4735AE931512B2AF9A2E",1)</f>
        <v>=DISPIMG("ID_8FAC0A443B1F4735AE931512B2AF9A2E",1)</v>
      </c>
      <c r="B4" s="37" t="s">
        <v>17</v>
      </c>
      <c r="C4" s="37" t="s">
        <v>18</v>
      </c>
      <c r="D4" s="13" t="s">
        <v>19</v>
      </c>
      <c r="E4" s="12"/>
      <c r="F4" s="12"/>
      <c r="G4" s="12">
        <f>10+73</f>
        <v>83</v>
      </c>
      <c r="H4" s="12">
        <f>20+129</f>
        <v>149</v>
      </c>
      <c r="I4" s="12">
        <f>15+290</f>
        <v>305</v>
      </c>
      <c r="J4" s="12">
        <f>15+252</f>
        <v>267</v>
      </c>
      <c r="K4" s="12">
        <f>15+248</f>
        <v>263</v>
      </c>
      <c r="L4" s="12">
        <f>15+197</f>
        <v>212</v>
      </c>
      <c r="M4" s="12">
        <f>10+88</f>
        <v>98</v>
      </c>
      <c r="N4" s="12"/>
      <c r="O4" s="13">
        <f t="shared" ref="O4:O10" si="0">SUM(F4:N4)</f>
        <v>1377</v>
      </c>
      <c r="P4" s="15"/>
      <c r="Q4" s="16">
        <v>2411</v>
      </c>
    </row>
    <row r="5" ht="57.5" customHeight="1" spans="1:17">
      <c r="A5" t="str">
        <f>_xlfn.DISPIMG("ID_F1C2E61419DD433C827B6EB7AEF2563A",1)</f>
        <v>=DISPIMG("ID_F1C2E61419DD433C827B6EB7AEF2563A",1)</v>
      </c>
      <c r="B5" s="12" t="s">
        <v>20</v>
      </c>
      <c r="C5" s="12" t="s">
        <v>21</v>
      </c>
      <c r="D5" s="13" t="s">
        <v>19</v>
      </c>
      <c r="E5" s="12"/>
      <c r="F5" s="12"/>
      <c r="G5" s="12">
        <f>10+83</f>
        <v>93</v>
      </c>
      <c r="H5" s="12">
        <f>20+149</f>
        <v>169</v>
      </c>
      <c r="I5" s="12">
        <f>15+313</f>
        <v>328</v>
      </c>
      <c r="J5" s="12">
        <f>15+280</f>
        <v>295</v>
      </c>
      <c r="K5" s="12">
        <f>15+283</f>
        <v>298</v>
      </c>
      <c r="L5" s="12">
        <f>15+213</f>
        <v>228</v>
      </c>
      <c r="M5" s="12">
        <f>10+90</f>
        <v>100</v>
      </c>
      <c r="N5" s="12"/>
      <c r="O5" s="13">
        <f t="shared" si="0"/>
        <v>1511</v>
      </c>
      <c r="P5" s="15"/>
      <c r="Q5" s="17">
        <v>2321</v>
      </c>
    </row>
    <row r="6" ht="57.5" customHeight="1" spans="1:17">
      <c r="A6" t="str">
        <f>_xlfn.DISPIMG("ID_FC25F27B46BC47148C3EC02455B0FF74",1)</f>
        <v>=DISPIMG("ID_FC25F27B46BC47148C3EC02455B0FF74",1)</v>
      </c>
      <c r="B6" s="12" t="s">
        <v>22</v>
      </c>
      <c r="C6" s="12" t="s">
        <v>23</v>
      </c>
      <c r="D6" s="13" t="s">
        <v>19</v>
      </c>
      <c r="E6" s="12"/>
      <c r="F6" s="12"/>
      <c r="G6" s="12">
        <f>10+77</f>
        <v>87</v>
      </c>
      <c r="H6" s="12">
        <f>20+100</f>
        <v>120</v>
      </c>
      <c r="I6" s="12">
        <f>15+261</f>
        <v>276</v>
      </c>
      <c r="J6" s="12">
        <f>15+240</f>
        <v>255</v>
      </c>
      <c r="K6" s="12">
        <f>15+243</f>
        <v>258</v>
      </c>
      <c r="L6" s="12">
        <f>15+199</f>
        <v>214</v>
      </c>
      <c r="M6" s="12">
        <f>10+86</f>
        <v>96</v>
      </c>
      <c r="N6" s="12"/>
      <c r="O6" s="13">
        <f t="shared" si="0"/>
        <v>1306</v>
      </c>
      <c r="P6" s="15"/>
      <c r="Q6" s="17">
        <v>1312</v>
      </c>
    </row>
    <row r="7" ht="57.5" customHeight="1" spans="1:17">
      <c r="A7" t="str">
        <f>_xlfn.DISPIMG("ID_688964109BFF44CC88429D863BDB7CE9",1)</f>
        <v>=DISPIMG("ID_688964109BFF44CC88429D863BDB7CE9",1)</v>
      </c>
      <c r="B7" s="12" t="s">
        <v>24</v>
      </c>
      <c r="C7" s="12" t="s">
        <v>25</v>
      </c>
      <c r="D7" s="13" t="s">
        <v>19</v>
      </c>
      <c r="E7" s="12"/>
      <c r="F7" s="12">
        <f>4+1</f>
        <v>5</v>
      </c>
      <c r="G7" s="12">
        <f>10+35</f>
        <v>45</v>
      </c>
      <c r="H7" s="12">
        <f>15+103</f>
        <v>118</v>
      </c>
      <c r="I7" s="12">
        <f>15+245</f>
        <v>260</v>
      </c>
      <c r="J7" s="12">
        <f>15+218</f>
        <v>233</v>
      </c>
      <c r="K7" s="12">
        <f>15+170</f>
        <v>185</v>
      </c>
      <c r="L7" s="12">
        <f>15+146</f>
        <v>161</v>
      </c>
      <c r="M7" s="12">
        <f>10+64</f>
        <v>74</v>
      </c>
      <c r="N7" s="12"/>
      <c r="O7" s="13">
        <f t="shared" si="0"/>
        <v>1081</v>
      </c>
      <c r="P7" s="15"/>
      <c r="Q7" s="17">
        <v>1279</v>
      </c>
    </row>
    <row r="8" ht="57.5" customHeight="1" spans="1:17">
      <c r="A8" t="str">
        <f>_xlfn.DISPIMG("ID_D8C0E6F69E9F4621B44B703200BDF901",1)</f>
        <v>=DISPIMG("ID_D8C0E6F69E9F4621B44B703200BDF901",1)</v>
      </c>
      <c r="B8" s="37" t="s">
        <v>26</v>
      </c>
      <c r="C8" s="37" t="s">
        <v>18</v>
      </c>
      <c r="D8" s="13" t="s">
        <v>19</v>
      </c>
      <c r="E8" s="12"/>
      <c r="F8" s="12">
        <f>10+115</f>
        <v>125</v>
      </c>
      <c r="G8" s="12">
        <f>10+100</f>
        <v>110</v>
      </c>
      <c r="H8" s="12">
        <f>20+101</f>
        <v>121</v>
      </c>
      <c r="I8" s="12">
        <f>10+85</f>
        <v>95</v>
      </c>
      <c r="J8" s="12">
        <f>10+59</f>
        <v>69</v>
      </c>
      <c r="K8" s="12">
        <f>10+49</f>
        <v>59</v>
      </c>
      <c r="L8" s="12">
        <f>10+50</f>
        <v>60</v>
      </c>
      <c r="M8" s="12"/>
      <c r="N8" s="12"/>
      <c r="O8" s="13">
        <f t="shared" si="0"/>
        <v>639</v>
      </c>
      <c r="P8" s="15"/>
      <c r="Q8" s="17">
        <v>1507</v>
      </c>
    </row>
    <row r="9" ht="57.5" customHeight="1" spans="1:17">
      <c r="A9" t="str">
        <f>_xlfn.DISPIMG("ID_1AE7D5479A6F4B1AAB657A46DE0E1166",1)</f>
        <v>=DISPIMG("ID_1AE7D5479A6F4B1AAB657A46DE0E1166",1)</v>
      </c>
      <c r="B9" s="37" t="s">
        <v>27</v>
      </c>
      <c r="C9" s="37" t="s">
        <v>18</v>
      </c>
      <c r="D9" s="13" t="s">
        <v>19</v>
      </c>
      <c r="E9" s="12"/>
      <c r="F9" s="12">
        <f>10+97</f>
        <v>107</v>
      </c>
      <c r="G9" s="12">
        <f>15+198</f>
        <v>213</v>
      </c>
      <c r="H9" s="12">
        <f>25+363</f>
        <v>388</v>
      </c>
      <c r="I9" s="12">
        <f>20+483</f>
        <v>503</v>
      </c>
      <c r="J9" s="12">
        <f>20+414</f>
        <v>434</v>
      </c>
      <c r="K9" s="12">
        <f>15+315</f>
        <v>330</v>
      </c>
      <c r="L9" s="12">
        <f>15+215</f>
        <v>230</v>
      </c>
      <c r="M9" s="12">
        <f>15+154</f>
        <v>169</v>
      </c>
      <c r="N9" s="12"/>
      <c r="O9" s="13">
        <f t="shared" si="0"/>
        <v>2374</v>
      </c>
      <c r="P9" s="15"/>
      <c r="Q9" s="17"/>
    </row>
    <row r="10" ht="57.5" customHeight="1" spans="1:17">
      <c r="A10" t="str">
        <f>_xlfn.DISPIMG("ID_502FA38FA61C49A095F276C7CCA50EB5",1)</f>
        <v>=DISPIMG("ID_502FA38FA61C49A095F276C7CCA50EB5",1)</v>
      </c>
      <c r="B10" s="12" t="s">
        <v>28</v>
      </c>
      <c r="C10" s="12" t="s">
        <v>29</v>
      </c>
      <c r="D10" s="13" t="s">
        <v>19</v>
      </c>
      <c r="E10" s="12"/>
      <c r="F10" s="12">
        <f>10+104</f>
        <v>114</v>
      </c>
      <c r="G10" s="12">
        <f>15+197</f>
        <v>212</v>
      </c>
      <c r="H10" s="12">
        <f>20+350</f>
        <v>370</v>
      </c>
      <c r="I10" s="12">
        <f>20+475</f>
        <v>495</v>
      </c>
      <c r="J10" s="12">
        <f>20+411</f>
        <v>431</v>
      </c>
      <c r="K10" s="12">
        <f>15+329</f>
        <v>344</v>
      </c>
      <c r="L10" s="12">
        <f>15+229</f>
        <v>244</v>
      </c>
      <c r="M10" s="12">
        <f>15+163</f>
        <v>178</v>
      </c>
      <c r="N10" s="12"/>
      <c r="O10" s="13">
        <f t="shared" si="0"/>
        <v>2388</v>
      </c>
      <c r="P10" s="15"/>
      <c r="Q10" s="17">
        <v>1859</v>
      </c>
    </row>
    <row r="11" ht="57.5" customHeight="1" spans="1:17">
      <c r="A11" t="str">
        <f>_xlfn.DISPIMG("ID_4903D8DD7A03492B8D48E4927063510B",1)</f>
        <v>=DISPIMG("ID_4903D8DD7A03492B8D48E4927063510B",1)</v>
      </c>
      <c r="B11" s="12" t="s">
        <v>30</v>
      </c>
      <c r="C11" s="12" t="s">
        <v>31</v>
      </c>
      <c r="D11" s="13" t="s">
        <v>19</v>
      </c>
      <c r="E11" s="12"/>
      <c r="F11" s="12">
        <f>10+114</f>
        <v>124</v>
      </c>
      <c r="G11" s="12">
        <f>15+196</f>
        <v>211</v>
      </c>
      <c r="H11" s="12">
        <f>25+418</f>
        <v>443</v>
      </c>
      <c r="I11" s="12">
        <f>25+542</f>
        <v>567</v>
      </c>
      <c r="J11" s="12">
        <f>20+452</f>
        <v>472</v>
      </c>
      <c r="K11" s="12">
        <f>20+354</f>
        <v>374</v>
      </c>
      <c r="L11" s="12">
        <f>15+235</f>
        <v>250</v>
      </c>
      <c r="M11" s="12">
        <f>15+119</f>
        <v>134</v>
      </c>
      <c r="N11" s="12"/>
      <c r="O11" s="13">
        <f>SUM(E11:N11)</f>
        <v>2575</v>
      </c>
      <c r="P11" s="15"/>
      <c r="Q11" s="17">
        <v>1332</v>
      </c>
    </row>
    <row r="12" ht="39" customHeight="1" spans="15:15">
      <c r="O12" s="13">
        <f>SUM(O4:O11)</f>
        <v>13251</v>
      </c>
    </row>
  </sheetData>
  <mergeCells count="4">
    <mergeCell ref="B2:B3"/>
    <mergeCell ref="C2:C3"/>
    <mergeCell ref="D2:D3"/>
    <mergeCell ref="O2:O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zoomScale="50" zoomScaleNormal="50" workbookViewId="0">
      <selection activeCell="W10" sqref="W10"/>
    </sheetView>
  </sheetViews>
  <sheetFormatPr defaultColWidth="8.66666666666667" defaultRowHeight="13.8"/>
  <cols>
    <col min="1" max="1" width="18.5" customWidth="1"/>
    <col min="2" max="2" width="18" customWidth="1"/>
    <col min="3" max="3" width="15.8333333333333" customWidth="1"/>
    <col min="4" max="4" width="12.6666666666667" customWidth="1"/>
    <col min="5" max="5" width="18.3333333333333" customWidth="1"/>
    <col min="20" max="20" width="12.6666666666667" customWidth="1"/>
    <col min="21" max="21" width="24.5" customWidth="1"/>
  </cols>
  <sheetData>
    <row r="1" ht="28" customHeight="1" spans="5:19">
      <c r="E1" s="2"/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29" t="s">
        <v>38</v>
      </c>
      <c r="M1" s="18" t="s">
        <v>39</v>
      </c>
      <c r="N1" s="18" t="s">
        <v>40</v>
      </c>
      <c r="O1" s="30" t="s">
        <v>41</v>
      </c>
      <c r="P1" s="18" t="s">
        <v>42</v>
      </c>
      <c r="Q1" s="18" t="s">
        <v>43</v>
      </c>
      <c r="R1" s="18" t="s">
        <v>44</v>
      </c>
      <c r="S1" s="18">
        <v>140</v>
      </c>
    </row>
    <row r="2" ht="28" customHeight="1" spans="2:21">
      <c r="B2" s="5" t="s">
        <v>0</v>
      </c>
      <c r="C2" s="5" t="s">
        <v>1</v>
      </c>
      <c r="D2" s="19"/>
      <c r="E2" s="6" t="s">
        <v>2</v>
      </c>
      <c r="F2" s="43" t="s">
        <v>6</v>
      </c>
      <c r="G2" s="44" t="s">
        <v>7</v>
      </c>
      <c r="H2" s="45" t="s">
        <v>8</v>
      </c>
      <c r="I2" s="46" t="s">
        <v>9</v>
      </c>
      <c r="J2" s="46" t="s">
        <v>10</v>
      </c>
      <c r="K2" s="24" t="s">
        <v>11</v>
      </c>
      <c r="L2" s="47" t="s">
        <v>12</v>
      </c>
      <c r="M2" s="44" t="s">
        <v>45</v>
      </c>
      <c r="N2" s="44" t="s">
        <v>46</v>
      </c>
      <c r="O2" s="48" t="s">
        <v>47</v>
      </c>
      <c r="P2" s="44" t="s">
        <v>48</v>
      </c>
      <c r="Q2" s="44" t="s">
        <v>49</v>
      </c>
      <c r="R2" s="44" t="s">
        <v>50</v>
      </c>
      <c r="S2" s="44" t="s">
        <v>51</v>
      </c>
      <c r="T2" s="5" t="s">
        <v>13</v>
      </c>
      <c r="U2" s="5" t="s">
        <v>52</v>
      </c>
    </row>
    <row r="3" ht="28" customHeight="1" spans="2:21">
      <c r="B3" s="5"/>
      <c r="C3" s="5"/>
      <c r="D3" s="23" t="s">
        <v>53</v>
      </c>
      <c r="E3" s="10"/>
      <c r="F3" s="22" t="s">
        <v>14</v>
      </c>
      <c r="G3" s="24" t="s">
        <v>14</v>
      </c>
      <c r="H3" s="22" t="s">
        <v>14</v>
      </c>
      <c r="I3" s="24" t="s">
        <v>14</v>
      </c>
      <c r="J3" s="24" t="s">
        <v>14</v>
      </c>
      <c r="K3" s="24" t="s">
        <v>14</v>
      </c>
      <c r="L3" s="33" t="s">
        <v>15</v>
      </c>
      <c r="M3" s="24" t="s">
        <v>15</v>
      </c>
      <c r="N3" s="24" t="s">
        <v>15</v>
      </c>
      <c r="O3" s="34" t="s">
        <v>15</v>
      </c>
      <c r="P3" s="24" t="s">
        <v>15</v>
      </c>
      <c r="Q3" s="24" t="s">
        <v>15</v>
      </c>
      <c r="R3" s="24" t="s">
        <v>15</v>
      </c>
      <c r="S3" s="24" t="s">
        <v>15</v>
      </c>
      <c r="T3" s="5"/>
      <c r="U3" s="5"/>
    </row>
    <row r="4" ht="119" customHeight="1" spans="1:21">
      <c r="A4" s="25" t="str">
        <f>_xlfn.DISPIMG("ID_D3927674598D4D97A447D037921CEECD",1)</f>
        <v>=DISPIMG("ID_D3927674598D4D97A447D037921CEECD",1)</v>
      </c>
      <c r="B4" s="26" t="s">
        <v>54</v>
      </c>
      <c r="C4" s="27" t="s">
        <v>55</v>
      </c>
      <c r="D4" s="27" t="s">
        <v>56</v>
      </c>
      <c r="E4" s="13" t="s">
        <v>57</v>
      </c>
      <c r="F4" s="28"/>
      <c r="G4" s="28"/>
      <c r="H4" s="28"/>
      <c r="I4" s="28"/>
      <c r="J4" s="28"/>
      <c r="K4" s="35">
        <f>10+63</f>
        <v>73</v>
      </c>
      <c r="L4" s="35">
        <f>16+139</f>
        <v>155</v>
      </c>
      <c r="M4" s="35">
        <f>12+168</f>
        <v>180</v>
      </c>
      <c r="N4" s="35">
        <f>13+177</f>
        <v>190</v>
      </c>
      <c r="O4" s="35">
        <f>20+188</f>
        <v>208</v>
      </c>
      <c r="P4" s="36">
        <f>15+182</f>
        <v>197</v>
      </c>
      <c r="Q4" s="36">
        <f>10+154</f>
        <v>164</v>
      </c>
      <c r="R4" s="12">
        <f>15+147</f>
        <v>162</v>
      </c>
      <c r="S4" s="12">
        <f>20+231</f>
        <v>251</v>
      </c>
      <c r="T4" s="13">
        <f>SUM(G4:S4)</f>
        <v>1580</v>
      </c>
      <c r="U4" s="13" t="s">
        <v>58</v>
      </c>
    </row>
    <row r="5" ht="39" customHeight="1" spans="5:21">
      <c r="E5" s="1"/>
      <c r="F5" s="1"/>
      <c r="T5" s="13">
        <f>SUM(T4:T4)</f>
        <v>1580</v>
      </c>
      <c r="U5" s="13"/>
    </row>
    <row r="6" spans="5:6">
      <c r="E6" s="1"/>
      <c r="F6" s="1"/>
    </row>
    <row r="7" spans="5:6">
      <c r="E7" s="1"/>
      <c r="F7" s="1"/>
    </row>
    <row r="8" spans="5:6">
      <c r="E8" s="1"/>
      <c r="F8" s="1"/>
    </row>
    <row r="9" spans="5:6">
      <c r="E9" s="1"/>
      <c r="F9" s="1"/>
    </row>
    <row r="10" spans="5:6">
      <c r="E10" s="1"/>
      <c r="F10" s="1"/>
    </row>
    <row r="11" spans="5:6">
      <c r="E11" s="1"/>
      <c r="F11" s="1"/>
    </row>
    <row r="12" spans="5:6">
      <c r="E12" s="1"/>
      <c r="F12" s="1"/>
    </row>
    <row r="13" spans="5:6">
      <c r="E13" s="1"/>
      <c r="F13" s="1"/>
    </row>
    <row r="14" spans="5:6">
      <c r="E14" s="1"/>
      <c r="F14" s="1"/>
    </row>
    <row r="15" spans="5:6">
      <c r="E15" s="1"/>
      <c r="F15" s="1"/>
    </row>
    <row r="16" spans="5:6">
      <c r="E16" s="1"/>
      <c r="F16" s="1"/>
    </row>
    <row r="17" spans="5:6">
      <c r="E17" s="1"/>
      <c r="F17" s="1"/>
    </row>
    <row r="18" spans="5:6">
      <c r="E18" s="1"/>
      <c r="F18" s="1"/>
    </row>
    <row r="19" spans="5:6">
      <c r="E19" s="1"/>
      <c r="F19" s="1"/>
    </row>
    <row r="20" spans="5:6">
      <c r="E20" s="1"/>
      <c r="F20" s="1"/>
    </row>
    <row r="21" spans="5:6">
      <c r="E21" s="1"/>
      <c r="F21" s="1"/>
    </row>
    <row r="22" spans="5:6">
      <c r="E22" s="1"/>
      <c r="F22" s="1"/>
    </row>
    <row r="23" spans="5:6">
      <c r="E23" s="1"/>
      <c r="F23" s="1"/>
    </row>
    <row r="24" spans="5:6">
      <c r="E24" s="1"/>
      <c r="F24" s="1"/>
    </row>
    <row r="25" spans="5:6">
      <c r="E25" s="1"/>
      <c r="F25" s="1"/>
    </row>
    <row r="26" spans="5:6">
      <c r="E26" s="1"/>
      <c r="F26" s="1"/>
    </row>
    <row r="27" spans="5:6">
      <c r="E27" s="1"/>
      <c r="F27" s="1"/>
    </row>
    <row r="28" spans="5:6">
      <c r="E28" s="1"/>
      <c r="F28" s="1"/>
    </row>
    <row r="29" spans="5:6">
      <c r="E29" s="1"/>
      <c r="F29" s="1"/>
    </row>
    <row r="30" spans="5:6">
      <c r="E30" s="1"/>
      <c r="F30" s="1"/>
    </row>
    <row r="31" spans="5:6">
      <c r="E31" s="1"/>
      <c r="F31" s="1"/>
    </row>
    <row r="32" spans="5:6">
      <c r="E32" s="1"/>
      <c r="F32" s="1"/>
    </row>
    <row r="33" spans="5:6">
      <c r="E33" s="1"/>
      <c r="F33" s="1"/>
    </row>
    <row r="34" spans="5:6">
      <c r="E34" s="1"/>
      <c r="F34" s="1"/>
    </row>
    <row r="35" spans="5:6">
      <c r="E35" s="1"/>
      <c r="F35" s="1"/>
    </row>
    <row r="36" spans="5:6">
      <c r="E36" s="1"/>
      <c r="F36" s="1"/>
    </row>
    <row r="37" spans="5:6">
      <c r="E37" s="1"/>
      <c r="F37" s="1"/>
    </row>
    <row r="38" spans="5:6">
      <c r="E38" s="1"/>
      <c r="F38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3" spans="5:6">
      <c r="E43" s="1"/>
      <c r="F43" s="1"/>
    </row>
    <row r="44" spans="5:6">
      <c r="E44" s="1"/>
      <c r="F44" s="1"/>
    </row>
    <row r="45" spans="5:6">
      <c r="E45" s="1"/>
      <c r="F45" s="1"/>
    </row>
    <row r="46" spans="5:6">
      <c r="E46" s="1"/>
      <c r="F46" s="1"/>
    </row>
    <row r="47" spans="5:6">
      <c r="E47" s="1"/>
      <c r="F47" s="1"/>
    </row>
    <row r="48" spans="5:6">
      <c r="E48" s="1"/>
      <c r="F48" s="1"/>
    </row>
    <row r="49" spans="5:6">
      <c r="E49" s="1"/>
      <c r="F49" s="1"/>
    </row>
    <row r="50" spans="5:6">
      <c r="E50" s="1"/>
      <c r="F50" s="1"/>
    </row>
    <row r="51" spans="5:6">
      <c r="E51" s="1"/>
      <c r="F51" s="1"/>
    </row>
    <row r="52" spans="5:6">
      <c r="E52" s="1"/>
      <c r="F52" s="1"/>
    </row>
    <row r="53" spans="5:6">
      <c r="E53" s="1"/>
      <c r="F53" s="1"/>
    </row>
    <row r="54" spans="5:6">
      <c r="E54" s="1"/>
      <c r="F54" s="1"/>
    </row>
    <row r="55" spans="5:6">
      <c r="E55" s="1"/>
      <c r="F55" s="1"/>
    </row>
    <row r="56" spans="5:6">
      <c r="E56" s="1"/>
      <c r="F56" s="1"/>
    </row>
    <row r="57" spans="5:6">
      <c r="E57" s="1"/>
      <c r="F57" s="1"/>
    </row>
    <row r="58" spans="5:6">
      <c r="E58" s="1"/>
      <c r="F58" s="1"/>
    </row>
    <row r="59" spans="5:6">
      <c r="E59" s="1"/>
      <c r="F59" s="1"/>
    </row>
    <row r="60" spans="5:6">
      <c r="E60" s="1"/>
      <c r="F60" s="1"/>
    </row>
    <row r="61" spans="5:6">
      <c r="E61" s="1"/>
      <c r="F61" s="1"/>
    </row>
    <row r="62" spans="5:6">
      <c r="E62" s="1"/>
      <c r="F62" s="1"/>
    </row>
    <row r="63" spans="5:6">
      <c r="E63" s="1"/>
      <c r="F63" s="1"/>
    </row>
    <row r="64" spans="5:6">
      <c r="E64" s="1"/>
      <c r="F64" s="1"/>
    </row>
  </sheetData>
  <mergeCells count="5">
    <mergeCell ref="B2:B3"/>
    <mergeCell ref="C2:C3"/>
    <mergeCell ref="E2:E3"/>
    <mergeCell ref="T2:T3"/>
    <mergeCell ref="U2:U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zoomScale="70" zoomScaleNormal="70" topLeftCell="A6" workbookViewId="0">
      <selection activeCell="S10" sqref="S10"/>
    </sheetView>
  </sheetViews>
  <sheetFormatPr defaultColWidth="9" defaultRowHeight="13.8"/>
  <cols>
    <col min="1" max="1" width="15" customWidth="1"/>
    <col min="2" max="2" width="18.6851851851852" customWidth="1"/>
    <col min="3" max="3" width="18.0925925925926" style="1" customWidth="1"/>
    <col min="4" max="4" width="8.83333333333333" style="1" customWidth="1"/>
    <col min="5" max="5" width="9.41666666666667" customWidth="1"/>
    <col min="15" max="15" width="14.3888888888889" customWidth="1"/>
  </cols>
  <sheetData>
    <row r="2" spans="3:13">
      <c r="C2" s="2"/>
      <c r="D2" s="2">
        <v>2.3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ht="18.5" customHeight="1" spans="1:15">
      <c r="A3" s="5" t="s">
        <v>0</v>
      </c>
      <c r="B3" s="5" t="s">
        <v>1</v>
      </c>
      <c r="C3" s="6" t="s">
        <v>59</v>
      </c>
      <c r="D3" s="7" t="s">
        <v>3</v>
      </c>
      <c r="E3" s="7" t="s">
        <v>4</v>
      </c>
      <c r="F3" s="7" t="s">
        <v>5</v>
      </c>
      <c r="G3" s="39" t="s">
        <v>6</v>
      </c>
      <c r="H3" s="40" t="s">
        <v>7</v>
      </c>
      <c r="I3" s="41" t="s">
        <v>8</v>
      </c>
      <c r="J3" s="42" t="s">
        <v>9</v>
      </c>
      <c r="K3" s="42" t="s">
        <v>10</v>
      </c>
      <c r="L3" s="7" t="s">
        <v>11</v>
      </c>
      <c r="M3" s="40" t="s">
        <v>12</v>
      </c>
      <c r="N3" s="5" t="s">
        <v>13</v>
      </c>
      <c r="O3" s="14"/>
    </row>
    <row r="4" ht="18.5" customHeight="1" spans="1:15">
      <c r="A4" s="5"/>
      <c r="B4" s="5"/>
      <c r="C4" s="10"/>
      <c r="D4" s="7" t="s">
        <v>14</v>
      </c>
      <c r="E4" s="7" t="s">
        <v>14</v>
      </c>
      <c r="F4" s="7" t="s">
        <v>14</v>
      </c>
      <c r="G4" s="11" t="s">
        <v>14</v>
      </c>
      <c r="H4" s="7" t="s">
        <v>14</v>
      </c>
      <c r="I4" s="11" t="s">
        <v>14</v>
      </c>
      <c r="J4" s="7" t="s">
        <v>14</v>
      </c>
      <c r="K4" s="7" t="s">
        <v>14</v>
      </c>
      <c r="L4" s="7" t="s">
        <v>14</v>
      </c>
      <c r="M4" s="7" t="s">
        <v>15</v>
      </c>
      <c r="N4" s="5"/>
      <c r="O4" s="14"/>
    </row>
    <row r="5" ht="57.5" customHeight="1" spans="1:16">
      <c r="A5" s="12" t="s">
        <v>60</v>
      </c>
      <c r="B5" s="12" t="s">
        <v>61</v>
      </c>
      <c r="C5" s="13" t="s">
        <v>19</v>
      </c>
      <c r="D5" s="12"/>
      <c r="E5" s="12">
        <v>220</v>
      </c>
      <c r="F5" s="12">
        <v>284</v>
      </c>
      <c r="G5" s="12">
        <v>419</v>
      </c>
      <c r="H5" s="12">
        <v>464</v>
      </c>
      <c r="I5" s="12">
        <v>369</v>
      </c>
      <c r="J5" s="12">
        <v>325</v>
      </c>
      <c r="K5" s="12">
        <v>269</v>
      </c>
      <c r="L5" s="12">
        <v>61</v>
      </c>
      <c r="M5" s="12"/>
      <c r="N5" s="13">
        <f t="shared" ref="N5:N8" si="0">SUM(E5:M5)</f>
        <v>2411</v>
      </c>
      <c r="O5" s="15" t="s">
        <v>62</v>
      </c>
      <c r="P5" s="16">
        <v>2411</v>
      </c>
    </row>
    <row r="6" ht="57.5" customHeight="1" spans="1:16">
      <c r="A6" s="12" t="s">
        <v>63</v>
      </c>
      <c r="B6" s="12" t="s">
        <v>64</v>
      </c>
      <c r="C6" s="13" t="s">
        <v>19</v>
      </c>
      <c r="D6" s="12"/>
      <c r="E6" s="12">
        <v>220</v>
      </c>
      <c r="F6" s="12">
        <v>279</v>
      </c>
      <c r="G6" s="12">
        <v>406</v>
      </c>
      <c r="H6" s="12">
        <v>442</v>
      </c>
      <c r="I6" s="12">
        <v>352</v>
      </c>
      <c r="J6" s="12">
        <v>311</v>
      </c>
      <c r="K6" s="12">
        <v>257</v>
      </c>
      <c r="L6" s="12">
        <v>54</v>
      </c>
      <c r="M6" s="12"/>
      <c r="N6" s="13">
        <f t="shared" si="0"/>
        <v>2321</v>
      </c>
      <c r="O6" s="15" t="s">
        <v>62</v>
      </c>
      <c r="P6" s="17">
        <v>2321</v>
      </c>
    </row>
    <row r="7" ht="57.5" customHeight="1" spans="1:16">
      <c r="A7" s="12" t="s">
        <v>65</v>
      </c>
      <c r="B7" s="12" t="s">
        <v>66</v>
      </c>
      <c r="C7" s="13" t="s">
        <v>19</v>
      </c>
      <c r="D7" s="12"/>
      <c r="E7" s="12">
        <v>42</v>
      </c>
      <c r="F7" s="12">
        <v>114</v>
      </c>
      <c r="G7" s="12">
        <v>208</v>
      </c>
      <c r="H7" s="12">
        <v>258</v>
      </c>
      <c r="I7" s="12">
        <v>235</v>
      </c>
      <c r="J7" s="12">
        <v>219</v>
      </c>
      <c r="K7" s="12">
        <v>185</v>
      </c>
      <c r="L7" s="12">
        <v>51</v>
      </c>
      <c r="M7" s="12"/>
      <c r="N7" s="13">
        <f t="shared" si="0"/>
        <v>1312</v>
      </c>
      <c r="O7" s="15" t="s">
        <v>62</v>
      </c>
      <c r="P7" s="17">
        <v>1312</v>
      </c>
    </row>
    <row r="8" ht="57.5" customHeight="1" spans="1:16">
      <c r="A8" s="12" t="s">
        <v>67</v>
      </c>
      <c r="B8" s="12" t="s">
        <v>68</v>
      </c>
      <c r="C8" s="13" t="s">
        <v>19</v>
      </c>
      <c r="D8" s="12"/>
      <c r="E8" s="12">
        <v>96</v>
      </c>
      <c r="F8" s="12">
        <v>178</v>
      </c>
      <c r="G8" s="12">
        <v>323</v>
      </c>
      <c r="H8" s="12">
        <v>304</v>
      </c>
      <c r="I8" s="12">
        <v>204</v>
      </c>
      <c r="J8" s="12">
        <v>153</v>
      </c>
      <c r="K8" s="12">
        <v>21</v>
      </c>
      <c r="L8" s="12"/>
      <c r="M8" s="12"/>
      <c r="N8" s="13">
        <f t="shared" si="0"/>
        <v>1279</v>
      </c>
      <c r="O8" s="15" t="s">
        <v>62</v>
      </c>
      <c r="P8" s="17">
        <v>1279</v>
      </c>
    </row>
    <row r="9" ht="57.5" customHeight="1" spans="1:16">
      <c r="A9" s="12" t="s">
        <v>69</v>
      </c>
      <c r="B9" s="12" t="s">
        <v>70</v>
      </c>
      <c r="C9" s="13" t="s">
        <v>71</v>
      </c>
      <c r="D9" s="12"/>
      <c r="E9" s="12">
        <v>91</v>
      </c>
      <c r="F9" s="12">
        <v>247</v>
      </c>
      <c r="G9" s="12">
        <v>393</v>
      </c>
      <c r="H9" s="12">
        <v>355</v>
      </c>
      <c r="I9" s="12">
        <v>231</v>
      </c>
      <c r="J9" s="12">
        <v>145</v>
      </c>
      <c r="K9" s="12">
        <v>45</v>
      </c>
      <c r="L9" s="12"/>
      <c r="M9" s="12"/>
      <c r="N9" s="13">
        <f t="shared" ref="N9:N11" si="1">SUM(D9:M9)</f>
        <v>1507</v>
      </c>
      <c r="O9" s="15" t="s">
        <v>62</v>
      </c>
      <c r="P9" s="17">
        <v>1507</v>
      </c>
    </row>
    <row r="10" ht="57.5" customHeight="1" spans="1:16">
      <c r="A10" s="12" t="s">
        <v>72</v>
      </c>
      <c r="B10" s="12" t="s">
        <v>70</v>
      </c>
      <c r="C10" s="13"/>
      <c r="D10" s="12"/>
      <c r="E10" s="12">
        <v>89</v>
      </c>
      <c r="F10" s="12">
        <v>179</v>
      </c>
      <c r="G10" s="12">
        <v>313</v>
      </c>
      <c r="H10" s="12">
        <v>400</v>
      </c>
      <c r="I10" s="12">
        <v>337</v>
      </c>
      <c r="J10" s="12">
        <v>234</v>
      </c>
      <c r="K10" s="12">
        <v>174</v>
      </c>
      <c r="L10" s="12">
        <v>84</v>
      </c>
      <c r="M10" s="12">
        <v>49</v>
      </c>
      <c r="N10" s="13">
        <f t="shared" si="1"/>
        <v>1859</v>
      </c>
      <c r="O10" s="15" t="s">
        <v>73</v>
      </c>
      <c r="P10" s="17">
        <v>1859</v>
      </c>
    </row>
    <row r="11" ht="57.5" customHeight="1" spans="1:16">
      <c r="A11" s="12" t="s">
        <v>74</v>
      </c>
      <c r="B11" s="12" t="s">
        <v>75</v>
      </c>
      <c r="C11" s="13" t="s">
        <v>19</v>
      </c>
      <c r="D11" s="12"/>
      <c r="E11" s="12">
        <v>79</v>
      </c>
      <c r="F11" s="12">
        <v>96</v>
      </c>
      <c r="G11" s="12">
        <v>222</v>
      </c>
      <c r="H11" s="12">
        <v>272</v>
      </c>
      <c r="I11" s="12">
        <v>243</v>
      </c>
      <c r="J11" s="12">
        <v>178</v>
      </c>
      <c r="K11" s="12">
        <v>130</v>
      </c>
      <c r="L11" s="12">
        <v>66</v>
      </c>
      <c r="M11" s="12">
        <v>46</v>
      </c>
      <c r="N11" s="13">
        <f t="shared" si="1"/>
        <v>1332</v>
      </c>
      <c r="O11" s="15" t="s">
        <v>73</v>
      </c>
      <c r="P11" s="17">
        <v>1332</v>
      </c>
    </row>
  </sheetData>
  <mergeCells count="4">
    <mergeCell ref="A3:A4"/>
    <mergeCell ref="B3:B4"/>
    <mergeCell ref="C3:C4"/>
    <mergeCell ref="N3:N4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made with love转印标</vt:lpstr>
      <vt:lpstr>made the FUTURE today</vt:lpstr>
      <vt:lpstr>made with love转印标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我吃香菜</cp:lastModifiedBy>
  <dcterms:created xsi:type="dcterms:W3CDTF">2015-06-05T18:17:00Z</dcterms:created>
  <cp:lastPrinted>2022-05-04T06:44:00Z</cp:lastPrinted>
  <dcterms:modified xsi:type="dcterms:W3CDTF">2025-12-22T09:40:41Z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