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140"/>
  </bookViews>
  <sheets>
    <sheet name="Recall 挂牌+贴纸 (2)" sheetId="2" r:id="rId1"/>
    <sheet name="Recall 挂牌+贴纸" sheetId="1" state="hidden" r:id="rId2"/>
  </sheets>
  <definedNames>
    <definedName name="_xlnm.Print_Area" localSheetId="1">'Recall 挂牌+贴纸'!$A$1:$Q$1046841</definedName>
    <definedName name="_xlnm.Print_Area" localSheetId="0">'Recall 挂牌+贴纸 (2)'!$B$1:$Q$1046878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<sst xmlns="http://schemas.openxmlformats.org/spreadsheetml/2006/main" count="231" uniqueCount="103">
  <si>
    <r>
      <rPr>
        <b/>
        <sz val="16"/>
        <color rgb="FF000000"/>
        <rFont val="宋体"/>
        <charset val="134"/>
      </rPr>
      <t>款式</t>
    </r>
  </si>
  <si>
    <r>
      <rPr>
        <b/>
        <sz val="16"/>
        <color rgb="FF000000"/>
        <rFont val="宋体"/>
        <charset val="134"/>
      </rPr>
      <t>款式图</t>
    </r>
  </si>
  <si>
    <r>
      <rPr>
        <b/>
        <sz val="16"/>
        <color rgb="FF000000"/>
        <rFont val="宋体"/>
        <charset val="134"/>
      </rPr>
      <t>品名</t>
    </r>
  </si>
  <si>
    <t>画稿</t>
  </si>
  <si>
    <t>规格</t>
  </si>
  <si>
    <t>颜色</t>
  </si>
  <si>
    <t>码数</t>
  </si>
  <si>
    <t>订单数</t>
  </si>
  <si>
    <t>采购数量/个</t>
  </si>
  <si>
    <t>TTL</t>
  </si>
  <si>
    <t>损耗</t>
  </si>
  <si>
    <t>单件用量/个</t>
  </si>
  <si>
    <t>船样/套</t>
  </si>
  <si>
    <t>船样P0</t>
  </si>
  <si>
    <t xml:space="preserve"> PO 备注</t>
  </si>
  <si>
    <t>船样进度</t>
  </si>
  <si>
    <t>A3255AX</t>
  </si>
  <si>
    <t>Belarus价钱牌</t>
  </si>
  <si>
    <t>参考画稿</t>
  </si>
  <si>
    <t>S/M/L/XL/XXL
45/90/90/45/45</t>
  </si>
  <si>
    <t>Lot label
混码包胶袋贴纸
7件/张</t>
  </si>
  <si>
    <t>S/M/L/XL/XXL
1/2/2/1/1</t>
  </si>
  <si>
    <t>1275537</t>
  </si>
  <si>
    <t>1275538</t>
  </si>
  <si>
    <t>1275539</t>
  </si>
  <si>
    <t>1275540</t>
  </si>
  <si>
    <t>1275543</t>
  </si>
  <si>
    <t>Lot label
单码包胶袋贴纸
2件/张</t>
  </si>
  <si>
    <t>XS</t>
  </si>
  <si>
    <t>S</t>
  </si>
  <si>
    <t>M</t>
  </si>
  <si>
    <t>L</t>
  </si>
  <si>
    <t>XL</t>
  </si>
  <si>
    <t>C6045AX</t>
  </si>
  <si>
    <t>Lot label
混码胶袋包贴纸
6件/张</t>
  </si>
  <si>
    <t>S/M/L/XL
1/2/2/1</t>
  </si>
  <si>
    <t>1273799</t>
  </si>
  <si>
    <t>1273800</t>
  </si>
  <si>
    <t>1273801</t>
  </si>
  <si>
    <t>1283802</t>
  </si>
  <si>
    <t>1283803</t>
  </si>
  <si>
    <t>1283804</t>
  </si>
  <si>
    <t>1283805</t>
  </si>
  <si>
    <t>1283807</t>
  </si>
  <si>
    <t>1283808</t>
  </si>
  <si>
    <t>1283806</t>
  </si>
  <si>
    <t>1283809</t>
  </si>
  <si>
    <t>C4764AX</t>
  </si>
  <si>
    <t>Russia价钱牌？</t>
  </si>
  <si>
    <t>S/M/L/XL/XXL
3/6/6/6/3</t>
  </si>
  <si>
    <t>Belarus价钱牌？</t>
  </si>
  <si>
    <t>S/M/L/XL/XXL
4/8/8/8/4</t>
  </si>
  <si>
    <t>KAZAKHSTAN 无价钱牌？</t>
  </si>
  <si>
    <t>S/M/L/XL/XXL
8/16/16/16/8</t>
  </si>
  <si>
    <t>S/M/L/XL
1/2/2/2</t>
  </si>
  <si>
    <t>Lot label
混码包胶袋贴纸
8件/张</t>
  </si>
  <si>
    <t>S/M/L/XL/XXL
1/2/2/2/1</t>
  </si>
  <si>
    <t>1290387</t>
  </si>
  <si>
    <t>1290388</t>
  </si>
  <si>
    <t>1290389</t>
  </si>
  <si>
    <t>1290390</t>
  </si>
  <si>
    <t>1290391</t>
  </si>
  <si>
    <t>1290392</t>
  </si>
  <si>
    <t>1290393</t>
  </si>
  <si>
    <t>1290394</t>
  </si>
  <si>
    <t>1290395</t>
  </si>
  <si>
    <t>1290396</t>
  </si>
  <si>
    <t>1290397</t>
  </si>
  <si>
    <t>1290398</t>
  </si>
  <si>
    <t>1290399</t>
  </si>
  <si>
    <t>1290400</t>
  </si>
  <si>
    <t>1290401</t>
  </si>
  <si>
    <t>1290402</t>
  </si>
  <si>
    <t>1290403</t>
  </si>
  <si>
    <t>1290404</t>
  </si>
  <si>
    <t>XXL</t>
  </si>
  <si>
    <t>1290405</t>
  </si>
  <si>
    <t>吊牌类</t>
  </si>
  <si>
    <t>单价/元</t>
  </si>
  <si>
    <t>功能挂牌
21 AULBM09507</t>
  </si>
  <si>
    <t>XS-XXL
通码</t>
  </si>
  <si>
    <t>任意</t>
  </si>
  <si>
    <t>价钱吊牌
21_AULTH09845</t>
  </si>
  <si>
    <r>
      <rPr>
        <b/>
        <sz val="16"/>
        <rFont val="宋体"/>
        <charset val="134"/>
      </rPr>
      <t>4.5CM宽*7.5CM高
含背面</t>
    </r>
    <r>
      <rPr>
        <b/>
        <sz val="16"/>
        <color rgb="FFFF0000"/>
        <rFont val="宋体"/>
        <charset val="134"/>
      </rPr>
      <t>价钱</t>
    </r>
    <r>
      <rPr>
        <b/>
        <sz val="16"/>
        <rFont val="宋体"/>
        <charset val="134"/>
      </rPr>
      <t>、条码等信息</t>
    </r>
  </si>
  <si>
    <r>
      <rPr>
        <b/>
        <sz val="14"/>
        <rFont val="Calibri"/>
        <charset val="134"/>
      </rPr>
      <t>1275537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1275538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1275539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1275540</t>
    </r>
  </si>
  <si>
    <t>4.5CM宽*7.5CM高
含背面条码等信息</t>
  </si>
  <si>
    <r>
      <rPr>
        <b/>
        <sz val="14"/>
        <rFont val="Calibri"/>
        <charset val="134"/>
      </rPr>
      <t>1275537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1275538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1275539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1275540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1275543</t>
    </r>
  </si>
  <si>
    <t>功能挂牌
24_AULBM11514</t>
  </si>
  <si>
    <t>4.5cm宽*11cm高</t>
  </si>
  <si>
    <t>S-XL
通码</t>
  </si>
  <si>
    <t>价钱吊牌
23_AULBM10795</t>
  </si>
  <si>
    <r>
      <rPr>
        <b/>
        <sz val="16"/>
        <rFont val="宋体"/>
        <charset val="134"/>
      </rPr>
      <t>4.5cm宽*7.5cm高
含背面</t>
    </r>
    <r>
      <rPr>
        <b/>
        <sz val="16"/>
        <color rgb="FFFF0000"/>
        <rFont val="宋体"/>
        <charset val="134"/>
      </rPr>
      <t>价钱</t>
    </r>
    <r>
      <rPr>
        <b/>
        <sz val="16"/>
        <rFont val="宋体"/>
        <charset val="134"/>
      </rPr>
      <t>、条码等信息</t>
    </r>
  </si>
  <si>
    <r>
      <rPr>
        <b/>
        <sz val="12"/>
        <rFont val="Calibri"/>
        <charset val="134"/>
      </rPr>
      <t>1273799</t>
    </r>
    <r>
      <rPr>
        <b/>
        <sz val="12"/>
        <rFont val="宋体"/>
        <charset val="134"/>
      </rPr>
      <t>，</t>
    </r>
    <r>
      <rPr>
        <b/>
        <sz val="12"/>
        <rFont val="Calibri"/>
        <charset val="134"/>
      </rPr>
      <t>1273800</t>
    </r>
    <r>
      <rPr>
        <b/>
        <sz val="12"/>
        <rFont val="宋体"/>
        <charset val="134"/>
      </rPr>
      <t>，</t>
    </r>
    <r>
      <rPr>
        <b/>
        <sz val="12"/>
        <rFont val="Calibri"/>
        <charset val="134"/>
      </rPr>
      <t>1273801</t>
    </r>
    <r>
      <rPr>
        <b/>
        <sz val="12"/>
        <rFont val="宋体"/>
        <charset val="134"/>
      </rPr>
      <t>，</t>
    </r>
    <r>
      <rPr>
        <b/>
        <sz val="12"/>
        <rFont val="Calibri"/>
        <charset val="134"/>
      </rPr>
      <t>1283802</t>
    </r>
    <r>
      <rPr>
        <b/>
        <sz val="12"/>
        <rFont val="宋体"/>
        <charset val="134"/>
      </rPr>
      <t>，</t>
    </r>
    <r>
      <rPr>
        <b/>
        <sz val="12"/>
        <rFont val="Calibri"/>
        <charset val="134"/>
      </rPr>
      <t>1283803</t>
    </r>
    <r>
      <rPr>
        <b/>
        <sz val="12"/>
        <rFont val="宋体"/>
        <charset val="134"/>
      </rPr>
      <t>，</t>
    </r>
    <r>
      <rPr>
        <b/>
        <sz val="12"/>
        <rFont val="Calibri"/>
        <charset val="134"/>
      </rPr>
      <t>1283804</t>
    </r>
    <r>
      <rPr>
        <b/>
        <sz val="12"/>
        <rFont val="宋体"/>
        <charset val="134"/>
      </rPr>
      <t>，1</t>
    </r>
    <r>
      <rPr>
        <b/>
        <sz val="12"/>
        <rFont val="Calibri"/>
        <charset val="134"/>
      </rPr>
      <t>283805</t>
    </r>
    <r>
      <rPr>
        <b/>
        <sz val="12"/>
        <rFont val="宋体"/>
        <charset val="134"/>
      </rPr>
      <t>，</t>
    </r>
    <r>
      <rPr>
        <b/>
        <sz val="12"/>
        <rFont val="Calibri"/>
        <charset val="134"/>
      </rPr>
      <t>1283807</t>
    </r>
    <r>
      <rPr>
        <b/>
        <sz val="12"/>
        <rFont val="宋体"/>
        <charset val="134"/>
      </rPr>
      <t>，</t>
    </r>
    <r>
      <rPr>
        <b/>
        <sz val="12"/>
        <rFont val="Calibri"/>
        <charset val="134"/>
      </rPr>
      <t xml:space="preserve">1283808
</t>
    </r>
  </si>
  <si>
    <t xml:space="preserve">4.5cm宽*7.5cm高
含背面条码等信息
</t>
  </si>
  <si>
    <r>
      <rPr>
        <b/>
        <sz val="14"/>
        <rFont val="Calibri"/>
        <charset val="134"/>
      </rPr>
      <t>1283806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1283809</t>
    </r>
  </si>
  <si>
    <r>
      <rPr>
        <b/>
        <sz val="14"/>
        <rFont val="Calibri"/>
        <charset val="134"/>
      </rPr>
      <t>1273799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1273800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1273801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1283802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1283803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1283804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1283805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1283807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1283808</t>
    </r>
  </si>
  <si>
    <t>S-XXL
通码</t>
  </si>
  <si>
    <t>价钱吊牌
23_AULBM10794</t>
  </si>
  <si>
    <r>
      <rPr>
        <b/>
        <sz val="14"/>
        <rFont val="Calibri"/>
        <charset val="134"/>
      </rPr>
      <t>1288443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1290388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1290389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1290390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1290391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1290392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1290393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1290394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1290395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1290396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1290397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1290400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1290401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1290402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1290403</t>
    </r>
  </si>
  <si>
    <t>4.5cm宽*7.5cm高
含背面条码等信息</t>
  </si>
  <si>
    <r>
      <rPr>
        <b/>
        <sz val="14"/>
        <rFont val="Calibri"/>
        <charset val="134"/>
      </rPr>
      <t>1290404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1290405</t>
    </r>
  </si>
  <si>
    <r>
      <rPr>
        <b/>
        <sz val="14"/>
        <rFont val="Calibri"/>
        <charset val="134"/>
      </rPr>
      <t>1290387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1290388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1290389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1290390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1290391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1290392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1290393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1290394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1290395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1290396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1290397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1290398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1290399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1290400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1290401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1290402</t>
    </r>
    <r>
      <rPr>
        <b/>
        <sz val="14"/>
        <rFont val="宋体"/>
        <charset val="134"/>
      </rPr>
      <t>，</t>
    </r>
    <r>
      <rPr>
        <b/>
        <sz val="14"/>
        <rFont val="Calibri"/>
        <charset val="134"/>
      </rPr>
      <t>1290403</t>
    </r>
  </si>
  <si>
    <t>1290404
1290405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</si>
</sst>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7">
    <font>
      <sz val="11"/>
      <color indexed="8"/>
      <name val="新細明體"/>
      <charset val="134"/>
    </font>
    <font>
      <b/>
      <sz val="14"/>
      <color theme="1"/>
      <name val="Calibri"/>
      <charset val="134"/>
    </font>
    <font>
      <b/>
      <sz val="14"/>
      <color indexed="8"/>
      <name val="Calibri"/>
      <charset val="134"/>
    </font>
    <font>
      <b/>
      <sz val="14"/>
      <color rgb="FFFF0000"/>
      <name val="Calibri"/>
      <charset val="134"/>
    </font>
    <font>
      <b/>
      <sz val="14"/>
      <color theme="1"/>
      <name val="微软雅黑"/>
      <charset val="134"/>
    </font>
    <font>
      <b/>
      <sz val="16"/>
      <color theme="1"/>
      <name val="Calibri"/>
      <charset val="134"/>
    </font>
    <font>
      <b/>
      <sz val="16"/>
      <color theme="1"/>
      <name val="宋体"/>
      <charset val="134"/>
    </font>
    <font>
      <b/>
      <sz val="16"/>
      <color rgb="FF000000"/>
      <name val="宋体"/>
      <charset val="134"/>
    </font>
    <font>
      <b/>
      <sz val="14"/>
      <color rgb="FF000000"/>
      <name val="Calibri"/>
      <charset val="134"/>
    </font>
    <font>
      <b/>
      <sz val="16"/>
      <color rgb="FF000000"/>
      <name val="Calibri"/>
      <charset val="134"/>
    </font>
    <font>
      <b/>
      <sz val="16"/>
      <color rgb="FFFF0000"/>
      <name val="宋体"/>
      <charset val="134"/>
    </font>
    <font>
      <b/>
      <sz val="16"/>
      <color indexed="8"/>
      <name val="宋体"/>
      <charset val="134"/>
    </font>
    <font>
      <b/>
      <sz val="16"/>
      <name val="宋体"/>
      <charset val="134"/>
    </font>
    <font>
      <b/>
      <sz val="8"/>
      <color indexed="8"/>
      <name val="宋体"/>
      <charset val="134"/>
    </font>
    <font>
      <b/>
      <sz val="9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theme="1"/>
      <name val="宋体"/>
      <charset val="134"/>
    </font>
    <font>
      <b/>
      <sz val="18"/>
      <color theme="1"/>
      <name val="宋体"/>
      <charset val="134"/>
    </font>
    <font>
      <b/>
      <sz val="16"/>
      <color rgb="FF0000FF"/>
      <name val="宋体"/>
      <charset val="134"/>
    </font>
    <font>
      <b/>
      <sz val="14"/>
      <name val="宋体"/>
      <charset val="134"/>
    </font>
    <font>
      <b/>
      <sz val="14"/>
      <name val="Calibri"/>
      <charset val="134"/>
    </font>
    <font>
      <b/>
      <sz val="16"/>
      <name val="Calibri"/>
      <charset val="134"/>
    </font>
    <font>
      <b/>
      <sz val="14"/>
      <name val="宋体"/>
      <charset val="134"/>
    </font>
    <font>
      <b/>
      <sz val="12"/>
      <name val="Calibri"/>
      <charset val="134"/>
    </font>
    <font>
      <b/>
      <sz val="18"/>
      <color rgb="FF0000FF"/>
      <name val="宋体"/>
      <charset val="134"/>
    </font>
    <font>
      <b/>
      <sz val="14"/>
      <color rgb="FF0000FF"/>
      <name val="Calibri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2" fontId="26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6" borderId="7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10" applyNumberFormat="0" applyAlignment="0" applyProtection="0">
      <alignment vertical="center"/>
    </xf>
    <xf numFmtId="0" fontId="36" fillId="8" borderId="11" applyNumberFormat="0" applyAlignment="0" applyProtection="0">
      <alignment vertical="center"/>
    </xf>
    <xf numFmtId="0" fontId="37" fillId="8" borderId="10" applyNumberFormat="0" applyAlignment="0" applyProtection="0">
      <alignment vertical="center"/>
    </xf>
    <xf numFmtId="0" fontId="38" fillId="9" borderId="12" applyNumberFormat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7" fillId="4" borderId="0" xfId="0" applyFont="1" applyFill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176" fontId="18" fillId="0" borderId="2" xfId="0" applyNumberFormat="1" applyFont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49" fontId="20" fillId="0" borderId="2" xfId="0" applyNumberFormat="1" applyFont="1" applyBorder="1" applyAlignment="1">
      <alignment horizontal="center" vertical="center"/>
    </xf>
    <xf numFmtId="0" fontId="20" fillId="5" borderId="3" xfId="0" applyFont="1" applyFill="1" applyBorder="1" applyAlignment="1">
      <alignment horizontal="center" vertical="center"/>
    </xf>
    <xf numFmtId="49" fontId="20" fillId="0" borderId="2" xfId="0" applyNumberFormat="1" applyFont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/>
    </xf>
    <xf numFmtId="0" fontId="20" fillId="5" borderId="5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176" fontId="18" fillId="4" borderId="2" xfId="0" applyNumberFormat="1" applyFont="1" applyFill="1" applyBorder="1" applyAlignment="1">
      <alignment horizontal="center" vertical="center" wrapText="1"/>
    </xf>
    <xf numFmtId="176" fontId="10" fillId="4" borderId="2" xfId="0" applyNumberFormat="1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/>
    </xf>
    <xf numFmtId="49" fontId="20" fillId="4" borderId="2" xfId="0" applyNumberFormat="1" applyFont="1" applyFill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76" fontId="18" fillId="0" borderId="0" xfId="0" applyNumberFormat="1" applyFont="1" applyAlignment="1">
      <alignment horizontal="center" vertical="center" wrapText="1"/>
    </xf>
    <xf numFmtId="176" fontId="10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4" fillId="4" borderId="0" xfId="0" applyFont="1" applyFill="1">
      <alignment vertical="center"/>
    </xf>
    <xf numFmtId="0" fontId="25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1" fillId="4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top" wrapText="1"/>
    </xf>
    <xf numFmtId="0" fontId="10" fillId="4" borderId="2" xfId="0" applyFont="1" applyFill="1" applyBorder="1" applyAlignment="1">
      <alignment vertical="center" wrapText="1"/>
    </xf>
    <xf numFmtId="176" fontId="10" fillId="0" borderId="3" xfId="0" applyNumberFormat="1" applyFont="1" applyBorder="1" applyAlignment="1">
      <alignment horizontal="center" vertical="center" wrapText="1"/>
    </xf>
    <xf numFmtId="176" fontId="10" fillId="0" borderId="4" xfId="0" applyNumberFormat="1" applyFont="1" applyBorder="1" applyAlignment="1">
      <alignment horizontal="center" vertical="center" wrapText="1"/>
    </xf>
    <xf numFmtId="176" fontId="10" fillId="0" borderId="5" xfId="0" applyNumberFormat="1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png"/><Relationship Id="rId8" Type="http://schemas.openxmlformats.org/officeDocument/2006/relationships/image" Target="../media/image12.png"/><Relationship Id="rId7" Type="http://schemas.openxmlformats.org/officeDocument/2006/relationships/image" Target="../media/image3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15" Type="http://schemas.openxmlformats.org/officeDocument/2006/relationships/image" Target="../media/image6.png"/><Relationship Id="rId14" Type="http://schemas.openxmlformats.org/officeDocument/2006/relationships/image" Target="../media/image16.png"/><Relationship Id="rId13" Type="http://schemas.openxmlformats.org/officeDocument/2006/relationships/image" Target="../media/image5.png"/><Relationship Id="rId12" Type="http://schemas.openxmlformats.org/officeDocument/2006/relationships/image" Target="../media/image15.png"/><Relationship Id="rId11" Type="http://schemas.openxmlformats.org/officeDocument/2006/relationships/image" Target="../media/image14.png"/><Relationship Id="rId10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254439</xdr:colOff>
      <xdr:row>10</xdr:row>
      <xdr:rowOff>314059</xdr:rowOff>
    </xdr:from>
    <xdr:ext cx="2130610" cy="936060"/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18995" y="4784090"/>
          <a:ext cx="2130425" cy="935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211538</xdr:colOff>
      <xdr:row>33</xdr:row>
      <xdr:rowOff>267379</xdr:rowOff>
    </xdr:from>
    <xdr:ext cx="2063417" cy="1388004"/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76450" y="14149705"/>
          <a:ext cx="2063115" cy="1387475"/>
        </a:xfrm>
        <a:prstGeom prst="rect">
          <a:avLst/>
        </a:prstGeom>
      </xdr:spPr>
    </xdr:pic>
    <xdr:clientData/>
  </xdr:oneCellAnchor>
  <xdr:oneCellAnchor>
    <xdr:from>
      <xdr:col>2</xdr:col>
      <xdr:colOff>142611</xdr:colOff>
      <xdr:row>68</xdr:row>
      <xdr:rowOff>158749</xdr:rowOff>
    </xdr:from>
    <xdr:ext cx="2315732" cy="1545153"/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07235" y="28645485"/>
          <a:ext cx="2315845" cy="1545590"/>
        </a:xfrm>
        <a:prstGeom prst="rect">
          <a:avLst/>
        </a:prstGeom>
      </xdr:spPr>
    </xdr:pic>
    <xdr:clientData/>
  </xdr:oneCellAnchor>
  <xdr:oneCellAnchor>
    <xdr:from>
      <xdr:col>4</xdr:col>
      <xdr:colOff>177380</xdr:colOff>
      <xdr:row>14</xdr:row>
      <xdr:rowOff>270367</xdr:rowOff>
    </xdr:from>
    <xdr:ext cx="1302816" cy="965200"/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91960" y="5807075"/>
          <a:ext cx="1303020" cy="965200"/>
        </a:xfrm>
        <a:prstGeom prst="rect">
          <a:avLst/>
        </a:prstGeom>
      </xdr:spPr>
    </xdr:pic>
    <xdr:clientData/>
  </xdr:oneCellAnchor>
  <xdr:oneCellAnchor>
    <xdr:from>
      <xdr:col>4</xdr:col>
      <xdr:colOff>223012</xdr:colOff>
      <xdr:row>20</xdr:row>
      <xdr:rowOff>190501</xdr:rowOff>
    </xdr:from>
    <xdr:ext cx="1393152" cy="1048577"/>
    <xdr:pic>
      <xdr:nvPicPr>
        <xdr:cNvPr id="16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37680" y="7804150"/>
          <a:ext cx="1393190" cy="1048385"/>
        </a:xfrm>
        <a:prstGeom prst="rect">
          <a:avLst/>
        </a:prstGeom>
      </xdr:spPr>
    </xdr:pic>
    <xdr:clientData/>
  </xdr:oneCellAnchor>
  <xdr:oneCellAnchor>
    <xdr:from>
      <xdr:col>4</xdr:col>
      <xdr:colOff>250537</xdr:colOff>
      <xdr:row>44</xdr:row>
      <xdr:rowOff>182419</xdr:rowOff>
    </xdr:from>
    <xdr:ext cx="1455418" cy="1080051"/>
    <xdr:pic>
      <xdr:nvPicPr>
        <xdr:cNvPr id="19" name="图片 1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64985" y="18338165"/>
          <a:ext cx="1455420" cy="1080135"/>
        </a:xfrm>
        <a:prstGeom prst="rect">
          <a:avLst/>
        </a:prstGeom>
      </xdr:spPr>
    </xdr:pic>
    <xdr:clientData/>
  </xdr:oneCellAnchor>
  <xdr:oneCellAnchor>
    <xdr:from>
      <xdr:col>4</xdr:col>
      <xdr:colOff>165678</xdr:colOff>
      <xdr:row>35</xdr:row>
      <xdr:rowOff>374074</xdr:rowOff>
    </xdr:from>
    <xdr:ext cx="1440151" cy="1054100"/>
    <xdr:pic>
      <xdr:nvPicPr>
        <xdr:cNvPr id="20" name="图片 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779895" y="15031085"/>
          <a:ext cx="1440180" cy="10541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211143</xdr:colOff>
      <xdr:row>14</xdr:row>
      <xdr:rowOff>299627</xdr:rowOff>
    </xdr:from>
    <xdr:ext cx="2130610" cy="936060"/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65910" y="5836285"/>
          <a:ext cx="2130425" cy="935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211538</xdr:colOff>
      <xdr:row>28</xdr:row>
      <xdr:rowOff>440561</xdr:rowOff>
    </xdr:from>
    <xdr:ext cx="2063417" cy="1388004"/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66545" y="13350875"/>
          <a:ext cx="2063115" cy="1388110"/>
        </a:xfrm>
        <a:prstGeom prst="rect">
          <a:avLst/>
        </a:prstGeom>
      </xdr:spPr>
    </xdr:pic>
    <xdr:clientData/>
  </xdr:oneCellAnchor>
  <xdr:oneCellAnchor>
    <xdr:from>
      <xdr:col>4</xdr:col>
      <xdr:colOff>769797</xdr:colOff>
      <xdr:row>2</xdr:row>
      <xdr:rowOff>48450</xdr:rowOff>
    </xdr:from>
    <xdr:ext cx="334551" cy="615517"/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74510" y="1127760"/>
          <a:ext cx="334645" cy="615315"/>
        </a:xfrm>
        <a:prstGeom prst="rect">
          <a:avLst/>
        </a:prstGeom>
      </xdr:spPr>
    </xdr:pic>
    <xdr:clientData/>
  </xdr:oneCellAnchor>
  <xdr:oneCellAnchor>
    <xdr:from>
      <xdr:col>4</xdr:col>
      <xdr:colOff>182344</xdr:colOff>
      <xdr:row>3</xdr:row>
      <xdr:rowOff>266552</xdr:rowOff>
    </xdr:from>
    <xdr:ext cx="971176" cy="1368962"/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87135" y="2056765"/>
          <a:ext cx="970915" cy="1369060"/>
        </a:xfrm>
        <a:prstGeom prst="rect">
          <a:avLst/>
        </a:prstGeom>
      </xdr:spPr>
    </xdr:pic>
    <xdr:clientData/>
  </xdr:oneCellAnchor>
  <xdr:oneCellAnchor>
    <xdr:from>
      <xdr:col>4</xdr:col>
      <xdr:colOff>565227</xdr:colOff>
      <xdr:row>20</xdr:row>
      <xdr:rowOff>74049</xdr:rowOff>
    </xdr:from>
    <xdr:ext cx="552043" cy="616169"/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70040" y="8785860"/>
          <a:ext cx="551815" cy="615950"/>
        </a:xfrm>
        <a:prstGeom prst="rect">
          <a:avLst/>
        </a:prstGeom>
      </xdr:spPr>
    </xdr:pic>
    <xdr:clientData/>
  </xdr:oneCellAnchor>
  <xdr:oneCellAnchor>
    <xdr:from>
      <xdr:col>4</xdr:col>
      <xdr:colOff>309359</xdr:colOff>
      <xdr:row>21</xdr:row>
      <xdr:rowOff>450687</xdr:rowOff>
    </xdr:from>
    <xdr:ext cx="1199824" cy="847769"/>
    <xdr:pic>
      <xdr:nvPicPr>
        <xdr:cNvPr id="7" name="图片 6"/>
        <xdr:cNvPicPr>
          <a:picLocks noChangeAspect="1"/>
        </xdr:cNvPicPr>
      </xdr:nvPicPr>
      <xdr:blipFill>
        <a:blip r:embed="rId6"/>
        <a:srcRect t="1208" b="1"/>
        <a:stretch>
          <a:fillRect/>
        </a:stretch>
      </xdr:blipFill>
      <xdr:spPr>
        <a:xfrm>
          <a:off x="6414135" y="9937115"/>
          <a:ext cx="1199515" cy="847725"/>
        </a:xfrm>
        <a:prstGeom prst="rect">
          <a:avLst/>
        </a:prstGeom>
      </xdr:spPr>
    </xdr:pic>
    <xdr:clientData/>
  </xdr:oneCellAnchor>
  <xdr:oneCellAnchor>
    <xdr:from>
      <xdr:col>2</xdr:col>
      <xdr:colOff>142611</xdr:colOff>
      <xdr:row>47</xdr:row>
      <xdr:rowOff>20884</xdr:rowOff>
    </xdr:from>
    <xdr:ext cx="2315732" cy="1566037"/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97330" y="22137370"/>
          <a:ext cx="2315845" cy="1565910"/>
        </a:xfrm>
        <a:prstGeom prst="rect">
          <a:avLst/>
        </a:prstGeom>
      </xdr:spPr>
    </xdr:pic>
    <xdr:clientData/>
  </xdr:oneCellAnchor>
  <xdr:oneCellAnchor>
    <xdr:from>
      <xdr:col>4</xdr:col>
      <xdr:colOff>657942</xdr:colOff>
      <xdr:row>34</xdr:row>
      <xdr:rowOff>42927</xdr:rowOff>
    </xdr:from>
    <xdr:ext cx="583196" cy="650941"/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762750" y="16337915"/>
          <a:ext cx="582930" cy="650875"/>
        </a:xfrm>
        <a:prstGeom prst="rect">
          <a:avLst/>
        </a:prstGeom>
      </xdr:spPr>
    </xdr:pic>
    <xdr:clientData/>
  </xdr:oneCellAnchor>
  <xdr:oneCellAnchor>
    <xdr:from>
      <xdr:col>4</xdr:col>
      <xdr:colOff>485206</xdr:colOff>
      <xdr:row>36</xdr:row>
      <xdr:rowOff>129931</xdr:rowOff>
    </xdr:from>
    <xdr:ext cx="953275" cy="877590"/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90030" y="17694910"/>
          <a:ext cx="953135" cy="877570"/>
        </a:xfrm>
        <a:prstGeom prst="rect">
          <a:avLst/>
        </a:prstGeom>
      </xdr:spPr>
    </xdr:pic>
    <xdr:clientData/>
  </xdr:oneCellAnchor>
  <xdr:oneCellAnchor>
    <xdr:from>
      <xdr:col>3</xdr:col>
      <xdr:colOff>1762446</xdr:colOff>
      <xdr:row>59</xdr:row>
      <xdr:rowOff>142550</xdr:rowOff>
    </xdr:from>
    <xdr:ext cx="7237141" cy="4033470"/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918200" y="27420570"/>
          <a:ext cx="7237095" cy="4033520"/>
        </a:xfrm>
        <a:prstGeom prst="rect">
          <a:avLst/>
        </a:prstGeom>
      </xdr:spPr>
    </xdr:pic>
    <xdr:clientData/>
  </xdr:oneCellAnchor>
  <xdr:oneCellAnchor>
    <xdr:from>
      <xdr:col>4</xdr:col>
      <xdr:colOff>150845</xdr:colOff>
      <xdr:row>8</xdr:row>
      <xdr:rowOff>155769</xdr:rowOff>
    </xdr:from>
    <xdr:ext cx="971176" cy="1358819"/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55385" y="3914775"/>
          <a:ext cx="970915" cy="1358900"/>
        </a:xfrm>
        <a:prstGeom prst="rect">
          <a:avLst/>
        </a:prstGeom>
      </xdr:spPr>
    </xdr:pic>
    <xdr:clientData/>
  </xdr:oneCellAnchor>
  <xdr:oneCellAnchor>
    <xdr:from>
      <xdr:col>4</xdr:col>
      <xdr:colOff>321698</xdr:colOff>
      <xdr:row>14</xdr:row>
      <xdr:rowOff>97184</xdr:rowOff>
    </xdr:from>
    <xdr:ext cx="1302816" cy="965200"/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426200" y="5634355"/>
          <a:ext cx="1303020" cy="965200"/>
        </a:xfrm>
        <a:prstGeom prst="rect">
          <a:avLst/>
        </a:prstGeom>
      </xdr:spPr>
    </xdr:pic>
    <xdr:clientData/>
  </xdr:oneCellAnchor>
  <xdr:oneCellAnchor>
    <xdr:from>
      <xdr:col>4</xdr:col>
      <xdr:colOff>1238374</xdr:colOff>
      <xdr:row>3</xdr:row>
      <xdr:rowOff>330201</xdr:rowOff>
    </xdr:from>
    <xdr:ext cx="606139" cy="1309205"/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343140" y="2120900"/>
          <a:ext cx="605790" cy="1308735"/>
        </a:xfrm>
        <a:prstGeom prst="rect">
          <a:avLst/>
        </a:prstGeom>
      </xdr:spPr>
    </xdr:pic>
    <xdr:clientData/>
  </xdr:oneCellAnchor>
  <xdr:oneCellAnchor>
    <xdr:from>
      <xdr:col>4</xdr:col>
      <xdr:colOff>1206603</xdr:colOff>
      <xdr:row>8</xdr:row>
      <xdr:rowOff>266700</xdr:rowOff>
    </xdr:from>
    <xdr:ext cx="595919" cy="1245152"/>
    <xdr:pic>
      <xdr:nvPicPr>
        <xdr:cNvPr id="15" name="图片 1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311390" y="4025900"/>
          <a:ext cx="595630" cy="1244600"/>
        </a:xfrm>
        <a:prstGeom prst="rect">
          <a:avLst/>
        </a:prstGeom>
      </xdr:spPr>
    </xdr:pic>
    <xdr:clientData/>
  </xdr:oneCellAnchor>
  <xdr:oneCellAnchor>
    <xdr:from>
      <xdr:col>4</xdr:col>
      <xdr:colOff>223012</xdr:colOff>
      <xdr:row>16</xdr:row>
      <xdr:rowOff>190501</xdr:rowOff>
    </xdr:from>
    <xdr:ext cx="1393152" cy="1048577"/>
    <xdr:pic>
      <xdr:nvPicPr>
        <xdr:cNvPr id="16" name="图片 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27775" y="7327900"/>
          <a:ext cx="1393190" cy="1048385"/>
        </a:xfrm>
        <a:prstGeom prst="rect">
          <a:avLst/>
        </a:prstGeom>
      </xdr:spPr>
    </xdr:pic>
    <xdr:clientData/>
  </xdr:oneCellAnchor>
  <xdr:oneCellAnchor>
    <xdr:from>
      <xdr:col>4</xdr:col>
      <xdr:colOff>342900</xdr:colOff>
      <xdr:row>25</xdr:row>
      <xdr:rowOff>482600</xdr:rowOff>
    </xdr:from>
    <xdr:ext cx="1199824" cy="849978"/>
    <xdr:pic>
      <xdr:nvPicPr>
        <xdr:cNvPr id="17" name="图片 16"/>
        <xdr:cNvPicPr>
          <a:picLocks noChangeAspect="1"/>
        </xdr:cNvPicPr>
      </xdr:nvPicPr>
      <xdr:blipFill>
        <a:blip r:embed="rId6"/>
        <a:srcRect t="1208" b="1"/>
        <a:stretch>
          <a:fillRect/>
        </a:stretch>
      </xdr:blipFill>
      <xdr:spPr>
        <a:xfrm>
          <a:off x="6447790" y="11907520"/>
          <a:ext cx="1199515" cy="849630"/>
        </a:xfrm>
        <a:prstGeom prst="rect">
          <a:avLst/>
        </a:prstGeom>
      </xdr:spPr>
    </xdr:pic>
    <xdr:clientData/>
  </xdr:oneCellAnchor>
  <xdr:oneCellAnchor>
    <xdr:from>
      <xdr:col>4</xdr:col>
      <xdr:colOff>1117600</xdr:colOff>
      <xdr:row>26</xdr:row>
      <xdr:rowOff>63500</xdr:rowOff>
    </xdr:from>
    <xdr:ext cx="616598" cy="776357"/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222490" y="11983720"/>
          <a:ext cx="616585" cy="775970"/>
        </a:xfrm>
        <a:prstGeom prst="rect">
          <a:avLst/>
        </a:prstGeom>
      </xdr:spPr>
    </xdr:pic>
    <xdr:clientData/>
  </xdr:oneCellAnchor>
  <xdr:oneCellAnchor>
    <xdr:from>
      <xdr:col>4</xdr:col>
      <xdr:colOff>279400</xdr:colOff>
      <xdr:row>30</xdr:row>
      <xdr:rowOff>38101</xdr:rowOff>
    </xdr:from>
    <xdr:ext cx="1455418" cy="1080051"/>
    <xdr:pic>
      <xdr:nvPicPr>
        <xdr:cNvPr id="19" name="图片 1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384290" y="14758670"/>
          <a:ext cx="1454785" cy="1079500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29</xdr:row>
      <xdr:rowOff>114301</xdr:rowOff>
    </xdr:from>
    <xdr:ext cx="1440151" cy="1054100"/>
    <xdr:pic>
      <xdr:nvPicPr>
        <xdr:cNvPr id="20" name="图片 1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371590" y="13520420"/>
          <a:ext cx="1439545" cy="1054100"/>
        </a:xfrm>
        <a:prstGeom prst="rect">
          <a:avLst/>
        </a:prstGeom>
      </xdr:spPr>
    </xdr:pic>
    <xdr:clientData/>
  </xdr:oneCellAnchor>
  <xdr:oneCellAnchor>
    <xdr:from>
      <xdr:col>4</xdr:col>
      <xdr:colOff>485206</xdr:colOff>
      <xdr:row>41</xdr:row>
      <xdr:rowOff>129931</xdr:rowOff>
    </xdr:from>
    <xdr:ext cx="953275" cy="874830"/>
    <xdr:pic>
      <xdr:nvPicPr>
        <xdr:cNvPr id="21" name="图片 2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90030" y="20234910"/>
          <a:ext cx="953135" cy="87503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F1048066"/>
  <sheetViews>
    <sheetView tabSelected="1" zoomScale="44" zoomScaleNormal="44" zoomScaleSheetLayoutView="46" workbookViewId="0">
      <pane ySplit="2" topLeftCell="A3" activePane="bottomLeft" state="frozen"/>
      <selection/>
      <selection pane="bottomLeft" activeCell="I2" sqref="I$1:I$1048576"/>
    </sheetView>
  </sheetViews>
  <sheetFormatPr defaultColWidth="11.7" defaultRowHeight="18.5"/>
  <cols>
    <col min="1" max="1" width="11.7" style="5"/>
    <col min="2" max="2" width="15" style="5" customWidth="1"/>
    <col min="3" max="3" width="40.1" style="5" customWidth="1"/>
    <col min="4" max="4" width="27.9" style="5" customWidth="1"/>
    <col min="5" max="5" width="30.1" style="5" customWidth="1"/>
    <col min="6" max="6" width="29.4" style="4" customWidth="1"/>
    <col min="7" max="7" width="15.7" style="4" customWidth="1"/>
    <col min="8" max="8" width="21.1" style="4" customWidth="1"/>
    <col min="9" max="9" width="13.1" style="6" customWidth="1"/>
    <col min="10" max="11" width="14" style="6" customWidth="1"/>
    <col min="12" max="12" width="13.1" style="4" hidden="1" customWidth="1"/>
    <col min="13" max="14" width="12.1" style="5" customWidth="1"/>
    <col min="15" max="15" width="14.8" style="5" customWidth="1"/>
    <col min="16" max="16" width="64.2" style="5" customWidth="1"/>
    <col min="17" max="17" width="17.1" style="5" customWidth="1"/>
    <col min="18" max="18" width="21.1" style="5" customWidth="1"/>
    <col min="19" max="16384" width="11.7" style="5"/>
  </cols>
  <sheetData>
    <row r="1" s="1" customFormat="1" ht="38.5" customHeight="1" spans="2:17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65"/>
    </row>
    <row r="2" s="2" customFormat="1" ht="46.5" customHeight="1" spans="2:17">
      <c r="B2" s="9" t="s">
        <v>0</v>
      </c>
      <c r="C2" s="9" t="s">
        <v>1</v>
      </c>
      <c r="D2" s="9" t="s">
        <v>2</v>
      </c>
      <c r="E2" s="10" t="s">
        <v>3</v>
      </c>
      <c r="F2" s="11" t="s">
        <v>4</v>
      </c>
      <c r="G2" s="11" t="s">
        <v>5</v>
      </c>
      <c r="H2" s="11" t="s">
        <v>6</v>
      </c>
      <c r="I2" s="37" t="s">
        <v>7</v>
      </c>
      <c r="J2" s="89" t="s">
        <v>8</v>
      </c>
      <c r="K2" s="38" t="s">
        <v>9</v>
      </c>
      <c r="L2" s="39" t="s">
        <v>10</v>
      </c>
      <c r="M2" s="36" t="s">
        <v>11</v>
      </c>
      <c r="N2" s="40" t="s">
        <v>12</v>
      </c>
      <c r="O2" s="40" t="s">
        <v>13</v>
      </c>
      <c r="P2" s="39" t="s">
        <v>14</v>
      </c>
      <c r="Q2" s="39" t="s">
        <v>15</v>
      </c>
    </row>
    <row r="3" s="3" customFormat="1" ht="56" customHeight="1" spans="2:32">
      <c r="B3" s="13" t="s">
        <v>16</v>
      </c>
      <c r="C3" s="14"/>
      <c r="D3" s="15"/>
      <c r="E3" s="16"/>
      <c r="F3" s="17"/>
      <c r="G3" s="18"/>
      <c r="H3" s="18"/>
      <c r="I3" s="42"/>
      <c r="J3" s="43"/>
      <c r="K3" s="43"/>
      <c r="L3" s="44"/>
      <c r="M3" s="41"/>
      <c r="N3" s="45"/>
      <c r="O3" s="46"/>
      <c r="P3" s="47"/>
      <c r="Q3" s="66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</row>
    <row r="4" s="3" customFormat="1" ht="31" customHeight="1" spans="2:32">
      <c r="B4" s="13"/>
      <c r="C4" s="14"/>
      <c r="D4" s="15"/>
      <c r="E4" s="15"/>
      <c r="F4" s="19"/>
      <c r="G4" s="18"/>
      <c r="H4" s="18"/>
      <c r="I4" s="42"/>
      <c r="J4" s="43"/>
      <c r="K4" s="90"/>
      <c r="L4" s="44"/>
      <c r="M4" s="41"/>
      <c r="N4" s="45"/>
      <c r="O4" s="48"/>
      <c r="P4" s="49"/>
      <c r="Q4" s="66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</row>
    <row r="5" s="3" customFormat="1" ht="31" customHeight="1" spans="2:32">
      <c r="B5" s="13"/>
      <c r="C5" s="14"/>
      <c r="D5" s="15"/>
      <c r="E5" s="15"/>
      <c r="F5" s="19"/>
      <c r="G5" s="18"/>
      <c r="H5" s="18"/>
      <c r="I5" s="42"/>
      <c r="J5" s="43"/>
      <c r="K5" s="91"/>
      <c r="L5" s="44"/>
      <c r="M5" s="41"/>
      <c r="N5" s="45"/>
      <c r="O5" s="50"/>
      <c r="P5" s="47"/>
      <c r="Q5" s="66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</row>
    <row r="6" s="3" customFormat="1" ht="31" customHeight="1" spans="2:32">
      <c r="B6" s="13"/>
      <c r="C6" s="14"/>
      <c r="D6" s="15"/>
      <c r="E6" s="15"/>
      <c r="F6" s="19"/>
      <c r="G6" s="18"/>
      <c r="H6" s="18"/>
      <c r="I6" s="42"/>
      <c r="J6" s="43"/>
      <c r="K6" s="91"/>
      <c r="L6" s="44"/>
      <c r="M6" s="41"/>
      <c r="N6" s="45"/>
      <c r="O6" s="50"/>
      <c r="P6" s="47"/>
      <c r="Q6" s="66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</row>
    <row r="7" s="3" customFormat="1" ht="31" customHeight="1" spans="2:32">
      <c r="B7" s="13"/>
      <c r="C7" s="14"/>
      <c r="D7" s="15"/>
      <c r="E7" s="15"/>
      <c r="F7" s="19"/>
      <c r="G7" s="18"/>
      <c r="H7" s="18"/>
      <c r="I7" s="42"/>
      <c r="J7" s="43"/>
      <c r="K7" s="91"/>
      <c r="L7" s="44"/>
      <c r="M7" s="41"/>
      <c r="N7" s="45"/>
      <c r="O7" s="50"/>
      <c r="P7" s="47"/>
      <c r="Q7" s="66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</row>
    <row r="8" s="3" customFormat="1" ht="31" customHeight="1" spans="2:32">
      <c r="B8" s="13"/>
      <c r="C8" s="14"/>
      <c r="D8" s="15"/>
      <c r="E8" s="15"/>
      <c r="F8" s="19"/>
      <c r="G8" s="18"/>
      <c r="H8" s="18"/>
      <c r="I8" s="42"/>
      <c r="J8" s="43"/>
      <c r="K8" s="92"/>
      <c r="L8" s="44"/>
      <c r="M8" s="41"/>
      <c r="N8" s="45"/>
      <c r="O8" s="51"/>
      <c r="P8" s="47"/>
      <c r="Q8" s="66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</row>
    <row r="9" s="3" customFormat="1" ht="28" customHeight="1" spans="2:32">
      <c r="B9" s="13"/>
      <c r="C9" s="14"/>
      <c r="D9" s="15"/>
      <c r="E9" s="15"/>
      <c r="F9" s="19"/>
      <c r="G9" s="18"/>
      <c r="H9" s="18"/>
      <c r="I9" s="42"/>
      <c r="J9" s="43"/>
      <c r="K9" s="90"/>
      <c r="L9" s="44"/>
      <c r="M9" s="41"/>
      <c r="N9" s="45"/>
      <c r="O9" s="48"/>
      <c r="P9" s="47"/>
      <c r="Q9" s="66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</row>
    <row r="10" s="3" customFormat="1" ht="28" customHeight="1" spans="2:32">
      <c r="B10" s="13"/>
      <c r="C10" s="14"/>
      <c r="D10" s="15"/>
      <c r="E10" s="15"/>
      <c r="F10" s="19"/>
      <c r="G10" s="18"/>
      <c r="H10" s="18"/>
      <c r="I10" s="42"/>
      <c r="J10" s="43"/>
      <c r="K10" s="91"/>
      <c r="L10" s="44"/>
      <c r="M10" s="41"/>
      <c r="N10" s="45"/>
      <c r="O10" s="50"/>
      <c r="P10" s="47"/>
      <c r="Q10" s="66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</row>
    <row r="11" s="3" customFormat="1" ht="28" customHeight="1" spans="2:32">
      <c r="B11" s="13"/>
      <c r="C11" s="14"/>
      <c r="D11" s="15"/>
      <c r="E11" s="15"/>
      <c r="F11" s="19"/>
      <c r="G11" s="18"/>
      <c r="H11" s="18"/>
      <c r="I11" s="42"/>
      <c r="J11" s="43"/>
      <c r="K11" s="91"/>
      <c r="L11" s="44"/>
      <c r="M11" s="41"/>
      <c r="N11" s="45"/>
      <c r="O11" s="50"/>
      <c r="P11" s="47"/>
      <c r="Q11" s="66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</row>
    <row r="12" s="3" customFormat="1" ht="28" customHeight="1" spans="2:32">
      <c r="B12" s="13"/>
      <c r="C12" s="14"/>
      <c r="D12" s="15"/>
      <c r="E12" s="15"/>
      <c r="F12" s="19"/>
      <c r="G12" s="18"/>
      <c r="H12" s="18"/>
      <c r="I12" s="42"/>
      <c r="J12" s="43"/>
      <c r="K12" s="91"/>
      <c r="L12" s="44"/>
      <c r="M12" s="41"/>
      <c r="N12" s="45"/>
      <c r="O12" s="50"/>
      <c r="P12" s="47"/>
      <c r="Q12" s="66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</row>
    <row r="13" s="3" customFormat="1" ht="28" customHeight="1" spans="2:32">
      <c r="B13" s="13"/>
      <c r="C13" s="14"/>
      <c r="D13" s="15"/>
      <c r="E13" s="15"/>
      <c r="F13" s="19"/>
      <c r="G13" s="18"/>
      <c r="H13" s="18"/>
      <c r="I13" s="42"/>
      <c r="J13" s="43"/>
      <c r="K13" s="92"/>
      <c r="L13" s="44"/>
      <c r="M13" s="41"/>
      <c r="N13" s="45"/>
      <c r="O13" s="51"/>
      <c r="P13" s="47"/>
      <c r="Q13" s="66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</row>
    <row r="14" s="3" customFormat="1" ht="28" hidden="1" customHeight="1" spans="2:32">
      <c r="B14" s="13"/>
      <c r="C14" s="14"/>
      <c r="D14" s="20" t="s">
        <v>17</v>
      </c>
      <c r="E14" s="20"/>
      <c r="F14" s="21"/>
      <c r="G14" s="22" t="s">
        <v>18</v>
      </c>
      <c r="H14" s="23" t="s">
        <v>19</v>
      </c>
      <c r="I14" s="53"/>
      <c r="J14" s="54"/>
      <c r="K14" s="54"/>
      <c r="L14" s="55"/>
      <c r="M14" s="52"/>
      <c r="N14" s="45"/>
      <c r="O14" s="45"/>
      <c r="P14" s="56">
        <v>1275543</v>
      </c>
      <c r="Q14" s="68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</row>
    <row r="15" s="3" customFormat="1" ht="26.5" customHeight="1" spans="2:32">
      <c r="B15" s="13"/>
      <c r="C15" s="14"/>
      <c r="D15" s="71" t="s">
        <v>20</v>
      </c>
      <c r="E15" s="71"/>
      <c r="F15" s="72"/>
      <c r="G15" s="73" t="s">
        <v>18</v>
      </c>
      <c r="H15" s="74" t="s">
        <v>21</v>
      </c>
      <c r="I15" s="42">
        <v>370</v>
      </c>
      <c r="J15" s="43">
        <f>I15*L15</f>
        <v>388.5</v>
      </c>
      <c r="K15" s="90">
        <f>J15+J16+J17+J18+J19</f>
        <v>494.55</v>
      </c>
      <c r="L15" s="44">
        <v>1.05</v>
      </c>
      <c r="M15" s="41">
        <v>1</v>
      </c>
      <c r="N15" s="45">
        <v>5</v>
      </c>
      <c r="O15" s="45">
        <v>1275537</v>
      </c>
      <c r="P15" s="49" t="s">
        <v>22</v>
      </c>
      <c r="Q15" s="66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</row>
    <row r="16" s="3" customFormat="1" ht="26.5" customHeight="1" spans="2:32">
      <c r="B16" s="13"/>
      <c r="C16" s="14"/>
      <c r="D16" s="75"/>
      <c r="E16" s="75"/>
      <c r="F16" s="76"/>
      <c r="G16" s="77"/>
      <c r="H16" s="78"/>
      <c r="I16" s="42">
        <v>14</v>
      </c>
      <c r="J16" s="43">
        <f t="shared" ref="J16:J19" si="0">I16*L16</f>
        <v>16.8</v>
      </c>
      <c r="K16" s="91"/>
      <c r="L16" s="44">
        <v>1.2</v>
      </c>
      <c r="M16" s="41">
        <v>1</v>
      </c>
      <c r="N16" s="45"/>
      <c r="O16" s="48"/>
      <c r="P16" s="49" t="s">
        <v>23</v>
      </c>
      <c r="Q16" s="66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</row>
    <row r="17" s="3" customFormat="1" ht="26.5" customHeight="1" spans="2:32">
      <c r="B17" s="13"/>
      <c r="C17" s="14"/>
      <c r="D17" s="75"/>
      <c r="E17" s="75"/>
      <c r="F17" s="76"/>
      <c r="G17" s="77"/>
      <c r="H17" s="78"/>
      <c r="I17" s="42">
        <v>14</v>
      </c>
      <c r="J17" s="43">
        <f t="shared" si="0"/>
        <v>16.8</v>
      </c>
      <c r="K17" s="91"/>
      <c r="L17" s="44">
        <v>1.2</v>
      </c>
      <c r="M17" s="41">
        <v>1</v>
      </c>
      <c r="N17" s="45"/>
      <c r="O17" s="48"/>
      <c r="P17" s="49" t="s">
        <v>24</v>
      </c>
      <c r="Q17" s="66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</row>
    <row r="18" s="3" customFormat="1" ht="26.5" customHeight="1" spans="2:32">
      <c r="B18" s="13"/>
      <c r="C18" s="14"/>
      <c r="D18" s="75"/>
      <c r="E18" s="75"/>
      <c r="F18" s="76"/>
      <c r="G18" s="77"/>
      <c r="H18" s="78"/>
      <c r="I18" s="42">
        <v>21</v>
      </c>
      <c r="J18" s="43">
        <f t="shared" si="0"/>
        <v>25.2</v>
      </c>
      <c r="K18" s="91"/>
      <c r="L18" s="44">
        <v>1.2</v>
      </c>
      <c r="M18" s="41">
        <v>1</v>
      </c>
      <c r="N18" s="45"/>
      <c r="O18" s="48"/>
      <c r="P18" s="49" t="s">
        <v>25</v>
      </c>
      <c r="Q18" s="66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</row>
    <row r="19" s="3" customFormat="1" ht="26.5" customHeight="1" spans="2:32">
      <c r="B19" s="13"/>
      <c r="C19" s="14"/>
      <c r="D19" s="79"/>
      <c r="E19" s="79"/>
      <c r="F19" s="80"/>
      <c r="G19" s="81"/>
      <c r="H19" s="82"/>
      <c r="I19" s="42">
        <v>45</v>
      </c>
      <c r="J19" s="43">
        <f t="shared" si="0"/>
        <v>47.25</v>
      </c>
      <c r="K19" s="92"/>
      <c r="L19" s="44">
        <v>1.05</v>
      </c>
      <c r="M19" s="41">
        <v>1</v>
      </c>
      <c r="N19" s="45"/>
      <c r="O19" s="48"/>
      <c r="P19" s="49" t="s">
        <v>26</v>
      </c>
      <c r="Q19" s="66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</row>
    <row r="20" s="3" customFormat="1" ht="31" customHeight="1" spans="2:32">
      <c r="B20" s="13"/>
      <c r="C20" s="14"/>
      <c r="D20" s="15" t="s">
        <v>27</v>
      </c>
      <c r="E20" s="15"/>
      <c r="F20" s="24"/>
      <c r="G20" s="18" t="s">
        <v>18</v>
      </c>
      <c r="H20" s="18" t="s">
        <v>28</v>
      </c>
      <c r="I20" s="42">
        <f>110/2</f>
        <v>55</v>
      </c>
      <c r="J20" s="43">
        <f>I20*L20</f>
        <v>57.75</v>
      </c>
      <c r="K20" s="90">
        <f>J20+J21+J22+J23+J24</f>
        <v>679.35</v>
      </c>
      <c r="L20" s="44">
        <v>1.05</v>
      </c>
      <c r="M20" s="41">
        <v>1</v>
      </c>
      <c r="N20" s="45">
        <v>5</v>
      </c>
      <c r="O20" s="48">
        <v>1275545</v>
      </c>
      <c r="P20" s="47">
        <v>1275545</v>
      </c>
      <c r="Q20" s="66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</row>
    <row r="21" s="3" customFormat="1" ht="31" customHeight="1" spans="2:32">
      <c r="B21" s="13"/>
      <c r="C21" s="14"/>
      <c r="D21" s="15"/>
      <c r="E21" s="15"/>
      <c r="F21" s="24"/>
      <c r="G21" s="18"/>
      <c r="H21" s="18" t="s">
        <v>29</v>
      </c>
      <c r="I21" s="42">
        <f>124/2</f>
        <v>62</v>
      </c>
      <c r="J21" s="43">
        <f>I21*L21</f>
        <v>65.1</v>
      </c>
      <c r="K21" s="91"/>
      <c r="L21" s="44">
        <v>1.05</v>
      </c>
      <c r="M21" s="41">
        <v>1</v>
      </c>
      <c r="N21" s="45">
        <v>5</v>
      </c>
      <c r="O21" s="50"/>
      <c r="P21" s="47"/>
      <c r="Q21" s="66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</row>
    <row r="22" s="3" customFormat="1" ht="31" customHeight="1" spans="2:32">
      <c r="B22" s="13"/>
      <c r="C22" s="14"/>
      <c r="D22" s="15"/>
      <c r="E22" s="15"/>
      <c r="F22" s="24"/>
      <c r="G22" s="18"/>
      <c r="H22" s="18" t="s">
        <v>30</v>
      </c>
      <c r="I22" s="42">
        <f>358/2</f>
        <v>179</v>
      </c>
      <c r="J22" s="43">
        <f>I22*L22</f>
        <v>187.95</v>
      </c>
      <c r="K22" s="91"/>
      <c r="L22" s="44">
        <v>1.05</v>
      </c>
      <c r="M22" s="41">
        <v>1</v>
      </c>
      <c r="N22" s="45">
        <v>5</v>
      </c>
      <c r="O22" s="50"/>
      <c r="P22" s="47"/>
      <c r="Q22" s="66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</row>
    <row r="23" s="3" customFormat="1" ht="31" customHeight="1" spans="2:32">
      <c r="B23" s="13"/>
      <c r="C23" s="14"/>
      <c r="D23" s="15"/>
      <c r="E23" s="15"/>
      <c r="F23" s="24"/>
      <c r="G23" s="18"/>
      <c r="H23" s="18" t="s">
        <v>31</v>
      </c>
      <c r="I23" s="42">
        <f>322/2</f>
        <v>161</v>
      </c>
      <c r="J23" s="43">
        <f>I23*L23</f>
        <v>169.05</v>
      </c>
      <c r="K23" s="91"/>
      <c r="L23" s="44">
        <v>1.05</v>
      </c>
      <c r="M23" s="41">
        <v>1</v>
      </c>
      <c r="N23" s="45">
        <v>5</v>
      </c>
      <c r="O23" s="50"/>
      <c r="P23" s="47"/>
      <c r="Q23" s="66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</row>
    <row r="24" s="3" customFormat="1" ht="31" customHeight="1" spans="2:32">
      <c r="B24" s="13"/>
      <c r="C24" s="14"/>
      <c r="D24" s="15"/>
      <c r="E24" s="15"/>
      <c r="F24" s="24"/>
      <c r="G24" s="18"/>
      <c r="H24" s="18" t="s">
        <v>32</v>
      </c>
      <c r="I24" s="42">
        <f>380/2</f>
        <v>190</v>
      </c>
      <c r="J24" s="43">
        <f>I24*L24</f>
        <v>199.5</v>
      </c>
      <c r="K24" s="92"/>
      <c r="L24" s="44">
        <v>1.05</v>
      </c>
      <c r="M24" s="41">
        <v>1</v>
      </c>
      <c r="N24" s="45">
        <v>5</v>
      </c>
      <c r="O24" s="51"/>
      <c r="P24" s="47"/>
      <c r="Q24" s="66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</row>
    <row r="25" s="3" customFormat="1" ht="61" customHeight="1" spans="2:32">
      <c r="B25" s="83" t="s">
        <v>33</v>
      </c>
      <c r="C25" s="84"/>
      <c r="D25" s="15"/>
      <c r="E25" s="26"/>
      <c r="F25" s="24"/>
      <c r="G25" s="18"/>
      <c r="H25" s="18"/>
      <c r="I25" s="42"/>
      <c r="J25" s="43"/>
      <c r="K25" s="43"/>
      <c r="L25" s="44"/>
      <c r="M25" s="41"/>
      <c r="N25" s="45"/>
      <c r="O25" s="46"/>
      <c r="P25" s="47"/>
      <c r="Q25" s="66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</row>
    <row r="26" s="3" customFormat="1" ht="38.15" customHeight="1" spans="2:32">
      <c r="B26" s="85"/>
      <c r="C26" s="86"/>
      <c r="D26" s="15"/>
      <c r="E26" s="10"/>
      <c r="F26" s="19"/>
      <c r="G26" s="18"/>
      <c r="H26" s="18"/>
      <c r="I26" s="42"/>
      <c r="J26" s="43"/>
      <c r="K26" s="90"/>
      <c r="L26" s="44"/>
      <c r="M26" s="41"/>
      <c r="N26" s="45"/>
      <c r="O26" s="48"/>
      <c r="P26" s="57"/>
      <c r="Q26" s="66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</row>
    <row r="27" s="3" customFormat="1" ht="38.15" customHeight="1" spans="2:32">
      <c r="B27" s="85"/>
      <c r="C27" s="86"/>
      <c r="D27" s="15"/>
      <c r="E27" s="10"/>
      <c r="F27" s="19"/>
      <c r="G27" s="18"/>
      <c r="H27" s="18"/>
      <c r="I27" s="42"/>
      <c r="J27" s="43"/>
      <c r="K27" s="91"/>
      <c r="L27" s="44"/>
      <c r="M27" s="41"/>
      <c r="N27" s="45"/>
      <c r="O27" s="50"/>
      <c r="P27" s="58"/>
      <c r="Q27" s="66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</row>
    <row r="28" s="3" customFormat="1" ht="38.15" customHeight="1" spans="2:32">
      <c r="B28" s="85"/>
      <c r="C28" s="86"/>
      <c r="D28" s="15"/>
      <c r="E28" s="10"/>
      <c r="F28" s="19"/>
      <c r="G28" s="18"/>
      <c r="H28" s="18"/>
      <c r="I28" s="42"/>
      <c r="J28" s="43"/>
      <c r="K28" s="91"/>
      <c r="L28" s="44"/>
      <c r="M28" s="41"/>
      <c r="N28" s="45"/>
      <c r="O28" s="50"/>
      <c r="P28" s="58"/>
      <c r="Q28" s="66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</row>
    <row r="29" s="3" customFormat="1" ht="38.15" customHeight="1" spans="2:32">
      <c r="B29" s="85"/>
      <c r="C29" s="86"/>
      <c r="D29" s="15"/>
      <c r="E29" s="10"/>
      <c r="F29" s="19"/>
      <c r="G29" s="18"/>
      <c r="H29" s="18"/>
      <c r="I29" s="42"/>
      <c r="J29" s="43"/>
      <c r="K29" s="92"/>
      <c r="L29" s="44"/>
      <c r="M29" s="41"/>
      <c r="N29" s="45"/>
      <c r="O29" s="51"/>
      <c r="P29" s="58"/>
      <c r="Q29" s="66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</row>
    <row r="30" s="3" customFormat="1" ht="39" customHeight="1" spans="2:32">
      <c r="B30" s="85"/>
      <c r="C30" s="86"/>
      <c r="D30" s="15"/>
      <c r="E30" s="10"/>
      <c r="F30" s="19"/>
      <c r="G30" s="18"/>
      <c r="H30" s="18"/>
      <c r="I30" s="42"/>
      <c r="J30" s="43"/>
      <c r="K30" s="90"/>
      <c r="L30" s="44"/>
      <c r="M30" s="41"/>
      <c r="N30" s="45"/>
      <c r="O30" s="48"/>
      <c r="P30" s="49"/>
      <c r="Q30" s="66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</row>
    <row r="31" s="3" customFormat="1" ht="39" customHeight="1" spans="2:32">
      <c r="B31" s="85"/>
      <c r="C31" s="86"/>
      <c r="D31" s="15"/>
      <c r="E31" s="10"/>
      <c r="F31" s="19"/>
      <c r="G31" s="18"/>
      <c r="H31" s="18"/>
      <c r="I31" s="42"/>
      <c r="J31" s="43"/>
      <c r="K31" s="91"/>
      <c r="L31" s="44"/>
      <c r="M31" s="41"/>
      <c r="N31" s="45"/>
      <c r="O31" s="50"/>
      <c r="P31" s="47"/>
      <c r="Q31" s="66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</row>
    <row r="32" s="3" customFormat="1" ht="39" customHeight="1" spans="2:32">
      <c r="B32" s="85"/>
      <c r="C32" s="86"/>
      <c r="D32" s="15"/>
      <c r="E32" s="10"/>
      <c r="F32" s="19"/>
      <c r="G32" s="18"/>
      <c r="H32" s="18"/>
      <c r="I32" s="42"/>
      <c r="J32" s="43"/>
      <c r="K32" s="91"/>
      <c r="L32" s="44"/>
      <c r="M32" s="41"/>
      <c r="N32" s="45"/>
      <c r="O32" s="50"/>
      <c r="P32" s="47"/>
      <c r="Q32" s="66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</row>
    <row r="33" s="3" customFormat="1" ht="39" customHeight="1" spans="2:32">
      <c r="B33" s="85"/>
      <c r="C33" s="86"/>
      <c r="D33" s="15"/>
      <c r="E33" s="10"/>
      <c r="F33" s="19"/>
      <c r="G33" s="18"/>
      <c r="H33" s="18"/>
      <c r="I33" s="42"/>
      <c r="J33" s="43"/>
      <c r="K33" s="92"/>
      <c r="L33" s="44"/>
      <c r="M33" s="41"/>
      <c r="N33" s="45"/>
      <c r="O33" s="51"/>
      <c r="P33" s="47"/>
      <c r="Q33" s="66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</row>
    <row r="34" s="3" customFormat="1" ht="30.5" customHeight="1" spans="2:32">
      <c r="B34" s="85"/>
      <c r="C34" s="86"/>
      <c r="D34" s="71" t="s">
        <v>34</v>
      </c>
      <c r="E34" s="71"/>
      <c r="F34" s="72"/>
      <c r="G34" s="73" t="s">
        <v>18</v>
      </c>
      <c r="H34" s="74" t="s">
        <v>35</v>
      </c>
      <c r="I34" s="42">
        <v>190</v>
      </c>
      <c r="J34" s="43">
        <f>I34*L34</f>
        <v>199.5</v>
      </c>
      <c r="K34" s="90">
        <f>J34+J35+J36+J37+J38+J39+J40+J41+J42</f>
        <v>322.2</v>
      </c>
      <c r="L34" s="44">
        <v>1.05</v>
      </c>
      <c r="M34" s="41">
        <v>1</v>
      </c>
      <c r="N34" s="45">
        <v>5</v>
      </c>
      <c r="O34" s="45">
        <v>1273799</v>
      </c>
      <c r="P34" s="49" t="s">
        <v>36</v>
      </c>
      <c r="Q34" s="66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</row>
    <row r="35" s="3" customFormat="1" ht="30.5" customHeight="1" spans="2:32">
      <c r="B35" s="85"/>
      <c r="C35" s="86"/>
      <c r="D35" s="75"/>
      <c r="E35" s="75"/>
      <c r="F35" s="76"/>
      <c r="G35" s="77"/>
      <c r="H35" s="78"/>
      <c r="I35" s="42">
        <v>28</v>
      </c>
      <c r="J35" s="43">
        <f t="shared" ref="J35:J42" si="1">I35*L35</f>
        <v>30.8</v>
      </c>
      <c r="K35" s="91"/>
      <c r="L35" s="44">
        <v>1.1</v>
      </c>
      <c r="M35" s="41">
        <v>1</v>
      </c>
      <c r="N35" s="45"/>
      <c r="O35" s="48"/>
      <c r="P35" s="49" t="s">
        <v>37</v>
      </c>
      <c r="Q35" s="66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</row>
    <row r="36" s="3" customFormat="1" ht="30.5" customHeight="1" spans="2:32">
      <c r="B36" s="85"/>
      <c r="C36" s="86"/>
      <c r="D36" s="75"/>
      <c r="E36" s="75"/>
      <c r="F36" s="76"/>
      <c r="G36" s="77"/>
      <c r="H36" s="78"/>
      <c r="I36" s="42">
        <v>8</v>
      </c>
      <c r="J36" s="43">
        <f t="shared" si="1"/>
        <v>10.4</v>
      </c>
      <c r="K36" s="91"/>
      <c r="L36" s="44">
        <v>1.3</v>
      </c>
      <c r="M36" s="41">
        <v>1</v>
      </c>
      <c r="N36" s="45"/>
      <c r="O36" s="48"/>
      <c r="P36" s="49" t="s">
        <v>38</v>
      </c>
      <c r="Q36" s="66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</row>
    <row r="37" s="3" customFormat="1" ht="30.5" customHeight="1" spans="2:32">
      <c r="B37" s="85"/>
      <c r="C37" s="86"/>
      <c r="D37" s="75"/>
      <c r="E37" s="75"/>
      <c r="F37" s="76"/>
      <c r="G37" s="77"/>
      <c r="H37" s="78"/>
      <c r="I37" s="42">
        <v>11</v>
      </c>
      <c r="J37" s="43">
        <f t="shared" si="1"/>
        <v>13.2</v>
      </c>
      <c r="K37" s="91"/>
      <c r="L37" s="44">
        <v>1.2</v>
      </c>
      <c r="M37" s="41">
        <v>1</v>
      </c>
      <c r="N37" s="45"/>
      <c r="O37" s="48"/>
      <c r="P37" s="49" t="s">
        <v>39</v>
      </c>
      <c r="Q37" s="66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</row>
    <row r="38" s="3" customFormat="1" ht="30.5" customHeight="1" spans="2:32">
      <c r="B38" s="85"/>
      <c r="C38" s="86"/>
      <c r="D38" s="75"/>
      <c r="E38" s="75"/>
      <c r="F38" s="76"/>
      <c r="G38" s="77"/>
      <c r="H38" s="78"/>
      <c r="I38" s="42">
        <v>6</v>
      </c>
      <c r="J38" s="43">
        <f t="shared" si="1"/>
        <v>7.8</v>
      </c>
      <c r="K38" s="91"/>
      <c r="L38" s="44">
        <v>1.3</v>
      </c>
      <c r="M38" s="41">
        <v>1</v>
      </c>
      <c r="N38" s="45"/>
      <c r="O38" s="48"/>
      <c r="P38" s="49" t="s">
        <v>40</v>
      </c>
      <c r="Q38" s="66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</row>
    <row r="39" s="3" customFormat="1" ht="30.5" customHeight="1" spans="2:32">
      <c r="B39" s="85"/>
      <c r="C39" s="86"/>
      <c r="D39" s="75"/>
      <c r="E39" s="75"/>
      <c r="F39" s="76"/>
      <c r="G39" s="77"/>
      <c r="H39" s="78"/>
      <c r="I39" s="42">
        <v>32</v>
      </c>
      <c r="J39" s="43">
        <f t="shared" si="1"/>
        <v>33.6</v>
      </c>
      <c r="K39" s="91"/>
      <c r="L39" s="44">
        <v>1.05</v>
      </c>
      <c r="M39" s="41">
        <v>1</v>
      </c>
      <c r="N39" s="45"/>
      <c r="O39" s="48"/>
      <c r="P39" s="49" t="s">
        <v>41</v>
      </c>
      <c r="Q39" s="66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</row>
    <row r="40" s="3" customFormat="1" ht="30.5" customHeight="1" spans="2:32">
      <c r="B40" s="85"/>
      <c r="C40" s="86"/>
      <c r="D40" s="75"/>
      <c r="E40" s="75"/>
      <c r="F40" s="76"/>
      <c r="G40" s="77"/>
      <c r="H40" s="78"/>
      <c r="I40" s="42">
        <v>12</v>
      </c>
      <c r="J40" s="43">
        <f t="shared" si="1"/>
        <v>14.4</v>
      </c>
      <c r="K40" s="91"/>
      <c r="L40" s="44">
        <v>1.2</v>
      </c>
      <c r="M40" s="41">
        <v>1</v>
      </c>
      <c r="N40" s="45"/>
      <c r="O40" s="48"/>
      <c r="P40" s="49" t="s">
        <v>42</v>
      </c>
      <c r="Q40" s="66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</row>
    <row r="41" s="3" customFormat="1" ht="30.5" customHeight="1" spans="2:32">
      <c r="B41" s="85"/>
      <c r="C41" s="86"/>
      <c r="D41" s="75"/>
      <c r="E41" s="75"/>
      <c r="F41" s="76"/>
      <c r="G41" s="77"/>
      <c r="H41" s="78"/>
      <c r="I41" s="42">
        <v>5</v>
      </c>
      <c r="J41" s="43">
        <f t="shared" si="1"/>
        <v>6.5</v>
      </c>
      <c r="K41" s="91"/>
      <c r="L41" s="44">
        <v>1.3</v>
      </c>
      <c r="M41" s="41">
        <v>1</v>
      </c>
      <c r="N41" s="45"/>
      <c r="O41" s="48"/>
      <c r="P41" s="49" t="s">
        <v>43</v>
      </c>
      <c r="Q41" s="66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</row>
    <row r="42" s="3" customFormat="1" ht="30.5" customHeight="1" spans="2:32">
      <c r="B42" s="85"/>
      <c r="C42" s="86"/>
      <c r="D42" s="79"/>
      <c r="E42" s="79"/>
      <c r="F42" s="80"/>
      <c r="G42" s="81"/>
      <c r="H42" s="82"/>
      <c r="I42" s="42">
        <v>4</v>
      </c>
      <c r="J42" s="43">
        <f t="shared" si="1"/>
        <v>6</v>
      </c>
      <c r="K42" s="92"/>
      <c r="L42" s="44">
        <v>1.5</v>
      </c>
      <c r="M42" s="41">
        <v>1</v>
      </c>
      <c r="N42" s="45"/>
      <c r="O42" s="48"/>
      <c r="P42" s="49" t="s">
        <v>44</v>
      </c>
      <c r="Q42" s="66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</row>
    <row r="43" s="3" customFormat="1" ht="31" customHeight="1" spans="2:32">
      <c r="B43" s="85"/>
      <c r="C43" s="86"/>
      <c r="D43" s="71" t="s">
        <v>27</v>
      </c>
      <c r="E43" s="71"/>
      <c r="F43" s="72"/>
      <c r="G43" s="73" t="s">
        <v>18</v>
      </c>
      <c r="H43" s="18" t="s">
        <v>29</v>
      </c>
      <c r="I43" s="42">
        <f>12/2</f>
        <v>6</v>
      </c>
      <c r="J43" s="43">
        <f>I43*L43</f>
        <v>7.8</v>
      </c>
      <c r="K43" s="90">
        <f>J43+J44+J45+J46+J47+J48+J49+J50</f>
        <v>198</v>
      </c>
      <c r="L43" s="44">
        <v>1.3</v>
      </c>
      <c r="M43" s="41">
        <v>1</v>
      </c>
      <c r="N43" s="45"/>
      <c r="O43" s="48"/>
      <c r="P43" s="49" t="s">
        <v>45</v>
      </c>
      <c r="Q43" s="66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</row>
    <row r="44" s="3" customFormat="1" ht="31" customHeight="1" spans="2:32">
      <c r="B44" s="85"/>
      <c r="C44" s="86"/>
      <c r="D44" s="75"/>
      <c r="E44" s="75"/>
      <c r="F44" s="76"/>
      <c r="G44" s="77"/>
      <c r="H44" s="18" t="s">
        <v>30</v>
      </c>
      <c r="I44" s="42">
        <f>24/2</f>
        <v>12</v>
      </c>
      <c r="J44" s="43">
        <f>I44*L44</f>
        <v>14.4</v>
      </c>
      <c r="K44" s="91"/>
      <c r="L44" s="44">
        <v>1.2</v>
      </c>
      <c r="M44" s="41">
        <v>1</v>
      </c>
      <c r="N44" s="45"/>
      <c r="O44" s="50"/>
      <c r="P44" s="47"/>
      <c r="Q44" s="66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</row>
    <row r="45" s="3" customFormat="1" ht="31" customHeight="1" spans="2:32">
      <c r="B45" s="85"/>
      <c r="C45" s="86"/>
      <c r="D45" s="75"/>
      <c r="E45" s="75"/>
      <c r="F45" s="76"/>
      <c r="G45" s="77"/>
      <c r="H45" s="18" t="s">
        <v>31</v>
      </c>
      <c r="I45" s="42">
        <f>24/2</f>
        <v>12</v>
      </c>
      <c r="J45" s="43">
        <f>I45*L45</f>
        <v>14.4</v>
      </c>
      <c r="K45" s="91"/>
      <c r="L45" s="44">
        <v>1.2</v>
      </c>
      <c r="M45" s="41">
        <v>1</v>
      </c>
      <c r="N45" s="45"/>
      <c r="O45" s="50"/>
      <c r="P45" s="47"/>
      <c r="Q45" s="66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</row>
    <row r="46" s="3" customFormat="1" ht="31" customHeight="1" spans="2:32">
      <c r="B46" s="85"/>
      <c r="C46" s="86"/>
      <c r="D46" s="75"/>
      <c r="E46" s="75"/>
      <c r="F46" s="76"/>
      <c r="G46" s="77"/>
      <c r="H46" s="18" t="s">
        <v>32</v>
      </c>
      <c r="I46" s="42">
        <f>12/2</f>
        <v>6</v>
      </c>
      <c r="J46" s="43">
        <f>I46*L46</f>
        <v>7.8</v>
      </c>
      <c r="K46" s="91"/>
      <c r="L46" s="44">
        <v>1.3</v>
      </c>
      <c r="M46" s="41">
        <v>1</v>
      </c>
      <c r="N46" s="45"/>
      <c r="O46" s="51"/>
      <c r="P46" s="47"/>
      <c r="Q46" s="66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</row>
    <row r="47" s="3" customFormat="1" ht="31" customHeight="1" spans="2:32">
      <c r="B47" s="85"/>
      <c r="C47" s="86"/>
      <c r="D47" s="75"/>
      <c r="E47" s="75"/>
      <c r="F47" s="76"/>
      <c r="G47" s="77"/>
      <c r="H47" s="18" t="s">
        <v>29</v>
      </c>
      <c r="I47" s="42">
        <f>48/2</f>
        <v>24</v>
      </c>
      <c r="J47" s="43">
        <f t="shared" ref="J47:J50" si="2">I47*L47</f>
        <v>26.4</v>
      </c>
      <c r="K47" s="91"/>
      <c r="L47" s="44">
        <v>1.1</v>
      </c>
      <c r="M47" s="41">
        <v>1</v>
      </c>
      <c r="N47" s="45">
        <v>5</v>
      </c>
      <c r="O47" s="48">
        <v>1283809</v>
      </c>
      <c r="P47" s="49" t="s">
        <v>46</v>
      </c>
      <c r="Q47" s="66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</row>
    <row r="48" s="3" customFormat="1" ht="31" customHeight="1" spans="2:32">
      <c r="B48" s="85"/>
      <c r="C48" s="86"/>
      <c r="D48" s="75"/>
      <c r="E48" s="75"/>
      <c r="F48" s="76"/>
      <c r="G48" s="77"/>
      <c r="H48" s="18" t="s">
        <v>30</v>
      </c>
      <c r="I48" s="42">
        <f>96/2</f>
        <v>48</v>
      </c>
      <c r="J48" s="43">
        <f t="shared" si="2"/>
        <v>50.4</v>
      </c>
      <c r="K48" s="91"/>
      <c r="L48" s="44">
        <v>1.05</v>
      </c>
      <c r="M48" s="41">
        <v>1</v>
      </c>
      <c r="N48" s="45">
        <v>5</v>
      </c>
      <c r="O48" s="50"/>
      <c r="P48" s="47"/>
      <c r="Q48" s="66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</row>
    <row r="49" s="3" customFormat="1" ht="31" customHeight="1" spans="2:32">
      <c r="B49" s="85"/>
      <c r="C49" s="86"/>
      <c r="D49" s="75"/>
      <c r="E49" s="75"/>
      <c r="F49" s="76"/>
      <c r="G49" s="77"/>
      <c r="H49" s="18" t="s">
        <v>31</v>
      </c>
      <c r="I49" s="42">
        <f>96/2</f>
        <v>48</v>
      </c>
      <c r="J49" s="43">
        <f t="shared" si="2"/>
        <v>50.4</v>
      </c>
      <c r="K49" s="91"/>
      <c r="L49" s="44">
        <v>1.05</v>
      </c>
      <c r="M49" s="41">
        <v>1</v>
      </c>
      <c r="N49" s="45">
        <v>5</v>
      </c>
      <c r="O49" s="50"/>
      <c r="P49" s="47"/>
      <c r="Q49" s="66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</row>
    <row r="50" s="3" customFormat="1" ht="31" customHeight="1" spans="2:32">
      <c r="B50" s="87"/>
      <c r="C50" s="88"/>
      <c r="D50" s="79"/>
      <c r="E50" s="79"/>
      <c r="F50" s="80"/>
      <c r="G50" s="81"/>
      <c r="H50" s="18" t="s">
        <v>32</v>
      </c>
      <c r="I50" s="42">
        <f>48/2</f>
        <v>24</v>
      </c>
      <c r="J50" s="43">
        <f t="shared" si="2"/>
        <v>26.4</v>
      </c>
      <c r="K50" s="92"/>
      <c r="L50" s="44">
        <v>1.1</v>
      </c>
      <c r="M50" s="41">
        <v>1</v>
      </c>
      <c r="N50" s="45">
        <v>5</v>
      </c>
      <c r="O50" s="51"/>
      <c r="P50" s="47"/>
      <c r="Q50" s="66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</row>
    <row r="51" s="3" customFormat="1" ht="60" customHeight="1" spans="2:32">
      <c r="B51" s="13" t="s">
        <v>47</v>
      </c>
      <c r="C51" s="14"/>
      <c r="D51" s="15"/>
      <c r="E51" s="26"/>
      <c r="F51" s="24"/>
      <c r="G51" s="18"/>
      <c r="H51" s="18"/>
      <c r="I51" s="42"/>
      <c r="J51" s="43"/>
      <c r="K51" s="43"/>
      <c r="L51" s="44"/>
      <c r="M51" s="41"/>
      <c r="N51" s="45"/>
      <c r="O51" s="46"/>
      <c r="P51" s="47"/>
      <c r="Q51" s="66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="3" customFormat="1" ht="40" customHeight="1" spans="2:32">
      <c r="B52" s="13"/>
      <c r="C52" s="14"/>
      <c r="D52" s="71"/>
      <c r="E52" s="10"/>
      <c r="F52" s="19"/>
      <c r="G52" s="18"/>
      <c r="H52" s="18"/>
      <c r="I52" s="42"/>
      <c r="J52" s="43"/>
      <c r="K52" s="90"/>
      <c r="L52" s="44"/>
      <c r="M52" s="41"/>
      <c r="N52" s="45"/>
      <c r="O52" s="48"/>
      <c r="P52" s="49"/>
      <c r="Q52" s="66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="3" customFormat="1" ht="40" customHeight="1" spans="2:32">
      <c r="B53" s="13"/>
      <c r="C53" s="14"/>
      <c r="D53" s="75"/>
      <c r="E53" s="10"/>
      <c r="F53" s="19"/>
      <c r="G53" s="18"/>
      <c r="H53" s="18"/>
      <c r="I53" s="42"/>
      <c r="J53" s="43"/>
      <c r="K53" s="91"/>
      <c r="L53" s="44"/>
      <c r="M53" s="41"/>
      <c r="N53" s="45"/>
      <c r="O53" s="50"/>
      <c r="P53" s="47"/>
      <c r="Q53" s="66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="3" customFormat="1" ht="40" customHeight="1" spans="2:32">
      <c r="B54" s="13"/>
      <c r="C54" s="14"/>
      <c r="D54" s="75"/>
      <c r="E54" s="10"/>
      <c r="F54" s="19"/>
      <c r="G54" s="18"/>
      <c r="H54" s="18"/>
      <c r="I54" s="42"/>
      <c r="J54" s="43"/>
      <c r="K54" s="91"/>
      <c r="L54" s="44"/>
      <c r="M54" s="41"/>
      <c r="N54" s="45"/>
      <c r="O54" s="50"/>
      <c r="P54" s="47"/>
      <c r="Q54" s="66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="3" customFormat="1" ht="40" customHeight="1" spans="2:32">
      <c r="B55" s="13"/>
      <c r="C55" s="14"/>
      <c r="D55" s="75"/>
      <c r="E55" s="10"/>
      <c r="F55" s="19"/>
      <c r="G55" s="18"/>
      <c r="H55" s="18"/>
      <c r="I55" s="42"/>
      <c r="J55" s="43"/>
      <c r="K55" s="91"/>
      <c r="L55" s="44"/>
      <c r="M55" s="41"/>
      <c r="N55" s="45"/>
      <c r="O55" s="50"/>
      <c r="P55" s="47"/>
      <c r="Q55" s="66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="3" customFormat="1" ht="40" customHeight="1" spans="2:32">
      <c r="B56" s="13"/>
      <c r="C56" s="14"/>
      <c r="D56" s="75"/>
      <c r="E56" s="10"/>
      <c r="F56" s="19"/>
      <c r="G56" s="18"/>
      <c r="H56" s="18"/>
      <c r="I56" s="42"/>
      <c r="J56" s="43"/>
      <c r="K56" s="92"/>
      <c r="L56" s="44"/>
      <c r="M56" s="41"/>
      <c r="N56" s="45"/>
      <c r="O56" s="51"/>
      <c r="P56" s="47"/>
      <c r="Q56" s="66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="3" customFormat="1" ht="40" customHeight="1" spans="2:32">
      <c r="B57" s="13"/>
      <c r="C57" s="14"/>
      <c r="D57" s="75"/>
      <c r="E57" s="10"/>
      <c r="F57" s="19"/>
      <c r="G57" s="18"/>
      <c r="H57" s="18"/>
      <c r="I57" s="42"/>
      <c r="J57" s="43"/>
      <c r="K57" s="90"/>
      <c r="L57" s="44"/>
      <c r="M57" s="41"/>
      <c r="N57" s="45"/>
      <c r="O57" s="48"/>
      <c r="P57" s="49"/>
      <c r="Q57" s="66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="3" customFormat="1" ht="40" customHeight="1" spans="2:32">
      <c r="B58" s="13"/>
      <c r="C58" s="14"/>
      <c r="D58" s="75"/>
      <c r="E58" s="10"/>
      <c r="F58" s="19"/>
      <c r="G58" s="18"/>
      <c r="H58" s="18"/>
      <c r="I58" s="42"/>
      <c r="J58" s="43"/>
      <c r="K58" s="91"/>
      <c r="L58" s="44"/>
      <c r="M58" s="41"/>
      <c r="N58" s="45"/>
      <c r="O58" s="50"/>
      <c r="P58" s="47"/>
      <c r="Q58" s="66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="3" customFormat="1" ht="40" customHeight="1" spans="2:32">
      <c r="B59" s="13"/>
      <c r="C59" s="14"/>
      <c r="D59" s="75"/>
      <c r="E59" s="10"/>
      <c r="F59" s="19"/>
      <c r="G59" s="18"/>
      <c r="H59" s="18"/>
      <c r="I59" s="42"/>
      <c r="J59" s="43"/>
      <c r="K59" s="91"/>
      <c r="L59" s="44"/>
      <c r="M59" s="41"/>
      <c r="N59" s="45"/>
      <c r="O59" s="50"/>
      <c r="P59" s="47"/>
      <c r="Q59" s="66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="3" customFormat="1" ht="40" customHeight="1" spans="2:32">
      <c r="B60" s="13"/>
      <c r="C60" s="14"/>
      <c r="D60" s="75"/>
      <c r="E60" s="10"/>
      <c r="F60" s="19"/>
      <c r="G60" s="18"/>
      <c r="H60" s="18"/>
      <c r="I60" s="42"/>
      <c r="J60" s="43"/>
      <c r="K60" s="91"/>
      <c r="L60" s="44"/>
      <c r="M60" s="41"/>
      <c r="N60" s="45"/>
      <c r="O60" s="50"/>
      <c r="P60" s="47"/>
      <c r="Q60" s="66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</row>
    <row r="61" s="3" customFormat="1" ht="40" customHeight="1" spans="2:32">
      <c r="B61" s="13"/>
      <c r="C61" s="14"/>
      <c r="D61" s="79"/>
      <c r="E61" s="10"/>
      <c r="F61" s="19"/>
      <c r="G61" s="18"/>
      <c r="H61" s="18"/>
      <c r="I61" s="42"/>
      <c r="J61" s="43"/>
      <c r="K61" s="92"/>
      <c r="L61" s="44"/>
      <c r="M61" s="41"/>
      <c r="N61" s="45"/>
      <c r="O61" s="51"/>
      <c r="P61" s="47"/>
      <c r="Q61" s="66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</row>
    <row r="62" s="3" customFormat="1" ht="32.15" hidden="1" customHeight="1" spans="2:32">
      <c r="B62" s="13"/>
      <c r="C62" s="14"/>
      <c r="D62" s="20" t="s">
        <v>48</v>
      </c>
      <c r="E62" s="20"/>
      <c r="F62" s="21"/>
      <c r="G62" s="22"/>
      <c r="H62" s="27" t="s">
        <v>49</v>
      </c>
      <c r="I62" s="53"/>
      <c r="J62" s="54"/>
      <c r="K62" s="54"/>
      <c r="L62" s="55"/>
      <c r="M62" s="52"/>
      <c r="N62" s="45"/>
      <c r="O62" s="45"/>
      <c r="P62" s="56">
        <v>1290399</v>
      </c>
      <c r="Q62" s="68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="3" customFormat="1" ht="32.15" hidden="1" customHeight="1" spans="2:32">
      <c r="B63" s="13"/>
      <c r="C63" s="14"/>
      <c r="D63" s="20" t="s">
        <v>50</v>
      </c>
      <c r="E63" s="20"/>
      <c r="F63" s="21"/>
      <c r="G63" s="22"/>
      <c r="H63" s="27" t="s">
        <v>51</v>
      </c>
      <c r="I63" s="53"/>
      <c r="J63" s="54"/>
      <c r="K63" s="54"/>
      <c r="L63" s="55"/>
      <c r="M63" s="52"/>
      <c r="N63" s="45"/>
      <c r="O63" s="45"/>
      <c r="P63" s="56">
        <v>1290398</v>
      </c>
      <c r="Q63" s="68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="3" customFormat="1" ht="32.15" hidden="1" customHeight="1" spans="2:32">
      <c r="B64" s="13"/>
      <c r="C64" s="14"/>
      <c r="D64" s="28" t="s">
        <v>52</v>
      </c>
      <c r="E64" s="20"/>
      <c r="F64" s="21"/>
      <c r="G64" s="22"/>
      <c r="H64" s="27" t="s">
        <v>53</v>
      </c>
      <c r="I64" s="53"/>
      <c r="J64" s="54"/>
      <c r="K64" s="54"/>
      <c r="L64" s="55"/>
      <c r="M64" s="52"/>
      <c r="N64" s="45"/>
      <c r="O64" s="45"/>
      <c r="P64" s="56">
        <v>1290387</v>
      </c>
      <c r="Q64" s="68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="3" customFormat="1" ht="65.5" customHeight="1" spans="2:32">
      <c r="B65" s="13"/>
      <c r="C65" s="14"/>
      <c r="D65" s="15" t="s">
        <v>20</v>
      </c>
      <c r="E65" s="15"/>
      <c r="F65" s="24"/>
      <c r="G65" s="18" t="s">
        <v>18</v>
      </c>
      <c r="H65" s="25" t="s">
        <v>54</v>
      </c>
      <c r="I65" s="42">
        <f>212</f>
        <v>212</v>
      </c>
      <c r="J65" s="43">
        <f t="shared" ref="J65:J87" si="3">I65*L65</f>
        <v>222.6</v>
      </c>
      <c r="K65" s="43"/>
      <c r="L65" s="44">
        <v>1.05</v>
      </c>
      <c r="M65" s="41">
        <v>1</v>
      </c>
      <c r="N65" s="45">
        <v>5</v>
      </c>
      <c r="O65" s="45">
        <v>1288443</v>
      </c>
      <c r="P65" s="49">
        <v>1288443</v>
      </c>
      <c r="Q65" s="66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="3" customFormat="1" ht="34" customHeight="1" spans="2:32">
      <c r="B66" s="13"/>
      <c r="C66" s="14"/>
      <c r="D66" s="71" t="s">
        <v>55</v>
      </c>
      <c r="E66" s="71"/>
      <c r="F66" s="72"/>
      <c r="G66" s="73" t="s">
        <v>18</v>
      </c>
      <c r="H66" s="25" t="s">
        <v>56</v>
      </c>
      <c r="I66" s="42">
        <v>8</v>
      </c>
      <c r="J66" s="43">
        <f t="shared" si="3"/>
        <v>9.6</v>
      </c>
      <c r="K66" s="90">
        <f>SUM(J66:J82)</f>
        <v>114.9</v>
      </c>
      <c r="L66" s="44">
        <v>1.2</v>
      </c>
      <c r="M66" s="41">
        <v>1</v>
      </c>
      <c r="N66" s="45">
        <v>5</v>
      </c>
      <c r="O66" s="45">
        <v>1290388</v>
      </c>
      <c r="P66" s="49" t="s">
        <v>57</v>
      </c>
      <c r="Q66" s="66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="3" customFormat="1" ht="34" customHeight="1" spans="2:32">
      <c r="B67" s="13"/>
      <c r="C67" s="14"/>
      <c r="D67" s="75"/>
      <c r="E67" s="75"/>
      <c r="F67" s="76"/>
      <c r="G67" s="77"/>
      <c r="H67" s="25"/>
      <c r="I67" s="42">
        <v>18</v>
      </c>
      <c r="J67" s="43">
        <f t="shared" ref="J67:J82" si="4">I67*L67</f>
        <v>19.8</v>
      </c>
      <c r="K67" s="91"/>
      <c r="L67" s="44">
        <v>1.1</v>
      </c>
      <c r="M67" s="41">
        <v>1</v>
      </c>
      <c r="N67" s="45"/>
      <c r="O67" s="48"/>
      <c r="P67" s="49" t="s">
        <v>58</v>
      </c>
      <c r="Q67" s="66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="3" customFormat="1" ht="34" customHeight="1" spans="2:32">
      <c r="B68" s="13"/>
      <c r="C68" s="14"/>
      <c r="D68" s="75"/>
      <c r="E68" s="75"/>
      <c r="F68" s="76"/>
      <c r="G68" s="77"/>
      <c r="H68" s="25"/>
      <c r="I68" s="42">
        <v>2</v>
      </c>
      <c r="J68" s="43">
        <f t="shared" si="4"/>
        <v>4</v>
      </c>
      <c r="K68" s="91"/>
      <c r="L68" s="44">
        <v>2</v>
      </c>
      <c r="M68" s="41">
        <v>1</v>
      </c>
      <c r="N68" s="45"/>
      <c r="O68" s="48"/>
      <c r="P68" s="49" t="s">
        <v>59</v>
      </c>
      <c r="Q68" s="66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="3" customFormat="1" ht="34" customHeight="1" spans="2:32">
      <c r="B69" s="13"/>
      <c r="C69" s="14"/>
      <c r="D69" s="75"/>
      <c r="E69" s="75"/>
      <c r="F69" s="76"/>
      <c r="G69" s="77"/>
      <c r="H69" s="25"/>
      <c r="I69" s="42">
        <v>1</v>
      </c>
      <c r="J69" s="43">
        <f t="shared" si="4"/>
        <v>3</v>
      </c>
      <c r="K69" s="91"/>
      <c r="L69" s="44">
        <v>3</v>
      </c>
      <c r="M69" s="41">
        <v>1</v>
      </c>
      <c r="N69" s="45"/>
      <c r="O69" s="48"/>
      <c r="P69" s="49" t="s">
        <v>60</v>
      </c>
      <c r="Q69" s="66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="3" customFormat="1" ht="34" customHeight="1" spans="2:32">
      <c r="B70" s="13"/>
      <c r="C70" s="14"/>
      <c r="D70" s="75"/>
      <c r="E70" s="75"/>
      <c r="F70" s="76"/>
      <c r="G70" s="77"/>
      <c r="H70" s="25"/>
      <c r="I70" s="42">
        <v>5</v>
      </c>
      <c r="J70" s="43">
        <f t="shared" si="4"/>
        <v>6.5</v>
      </c>
      <c r="K70" s="91"/>
      <c r="L70" s="44">
        <v>1.3</v>
      </c>
      <c r="M70" s="41">
        <v>1</v>
      </c>
      <c r="N70" s="45"/>
      <c r="O70" s="48"/>
      <c r="P70" s="49" t="s">
        <v>61</v>
      </c>
      <c r="Q70" s="66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="3" customFormat="1" ht="34" customHeight="1" spans="2:32">
      <c r="B71" s="13"/>
      <c r="C71" s="14"/>
      <c r="D71" s="75"/>
      <c r="E71" s="75"/>
      <c r="F71" s="76"/>
      <c r="G71" s="77"/>
      <c r="H71" s="25"/>
      <c r="I71" s="42">
        <v>4</v>
      </c>
      <c r="J71" s="43">
        <f t="shared" si="4"/>
        <v>6</v>
      </c>
      <c r="K71" s="91"/>
      <c r="L71" s="44">
        <v>1.5</v>
      </c>
      <c r="M71" s="41">
        <v>1</v>
      </c>
      <c r="N71" s="45"/>
      <c r="O71" s="48"/>
      <c r="P71" s="49" t="s">
        <v>62</v>
      </c>
      <c r="Q71" s="66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="3" customFormat="1" ht="34" customHeight="1" spans="2:32">
      <c r="B72" s="13"/>
      <c r="C72" s="14"/>
      <c r="D72" s="75"/>
      <c r="E72" s="75"/>
      <c r="F72" s="76"/>
      <c r="G72" s="77"/>
      <c r="H72" s="25"/>
      <c r="I72" s="42">
        <v>1</v>
      </c>
      <c r="J72" s="43">
        <f t="shared" si="4"/>
        <v>3</v>
      </c>
      <c r="K72" s="91"/>
      <c r="L72" s="44">
        <v>3</v>
      </c>
      <c r="M72" s="41">
        <v>1</v>
      </c>
      <c r="N72" s="45"/>
      <c r="O72" s="48"/>
      <c r="P72" s="49" t="s">
        <v>63</v>
      </c>
      <c r="Q72" s="66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="3" customFormat="1" ht="34" customHeight="1" spans="2:32">
      <c r="B73" s="13"/>
      <c r="C73" s="14"/>
      <c r="D73" s="75"/>
      <c r="E73" s="75"/>
      <c r="F73" s="76"/>
      <c r="G73" s="77"/>
      <c r="H73" s="25"/>
      <c r="I73" s="42">
        <v>1</v>
      </c>
      <c r="J73" s="43">
        <f t="shared" si="4"/>
        <v>3</v>
      </c>
      <c r="K73" s="91"/>
      <c r="L73" s="44">
        <v>3</v>
      </c>
      <c r="M73" s="41">
        <v>1</v>
      </c>
      <c r="N73" s="45"/>
      <c r="O73" s="48"/>
      <c r="P73" s="49" t="s">
        <v>64</v>
      </c>
      <c r="Q73" s="66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="3" customFormat="1" ht="34" customHeight="1" spans="2:32">
      <c r="B74" s="13"/>
      <c r="C74" s="14"/>
      <c r="D74" s="75"/>
      <c r="E74" s="75"/>
      <c r="F74" s="76"/>
      <c r="G74" s="77"/>
      <c r="H74" s="25"/>
      <c r="I74" s="42">
        <v>7</v>
      </c>
      <c r="J74" s="43">
        <f t="shared" si="4"/>
        <v>9.1</v>
      </c>
      <c r="K74" s="91"/>
      <c r="L74" s="44">
        <v>1.3</v>
      </c>
      <c r="M74" s="41">
        <v>1</v>
      </c>
      <c r="N74" s="45"/>
      <c r="O74" s="48"/>
      <c r="P74" s="49" t="s">
        <v>65</v>
      </c>
      <c r="Q74" s="66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="3" customFormat="1" ht="34" customHeight="1" spans="2:32">
      <c r="B75" s="13"/>
      <c r="C75" s="14"/>
      <c r="D75" s="75"/>
      <c r="E75" s="75"/>
      <c r="F75" s="76"/>
      <c r="G75" s="77"/>
      <c r="H75" s="25"/>
      <c r="I75" s="42">
        <v>12</v>
      </c>
      <c r="J75" s="43">
        <f t="shared" si="4"/>
        <v>14.4</v>
      </c>
      <c r="K75" s="91"/>
      <c r="L75" s="44">
        <v>1.2</v>
      </c>
      <c r="M75" s="41">
        <v>1</v>
      </c>
      <c r="N75" s="45"/>
      <c r="O75" s="48"/>
      <c r="P75" s="49" t="s">
        <v>66</v>
      </c>
      <c r="Q75" s="66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="3" customFormat="1" ht="34" customHeight="1" spans="2:32">
      <c r="B76" s="13"/>
      <c r="C76" s="14"/>
      <c r="D76" s="75"/>
      <c r="E76" s="75"/>
      <c r="F76" s="76"/>
      <c r="G76" s="77"/>
      <c r="H76" s="25"/>
      <c r="I76" s="42">
        <v>5</v>
      </c>
      <c r="J76" s="43">
        <f t="shared" si="4"/>
        <v>6.5</v>
      </c>
      <c r="K76" s="91"/>
      <c r="L76" s="44">
        <v>1.3</v>
      </c>
      <c r="M76" s="41">
        <v>1</v>
      </c>
      <c r="N76" s="45"/>
      <c r="O76" s="48"/>
      <c r="P76" s="49" t="s">
        <v>67</v>
      </c>
      <c r="Q76" s="66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="3" customFormat="1" ht="34" customHeight="1" spans="2:32">
      <c r="B77" s="13"/>
      <c r="C77" s="14"/>
      <c r="D77" s="75"/>
      <c r="E77" s="75"/>
      <c r="F77" s="76"/>
      <c r="G77" s="77"/>
      <c r="H77" s="25"/>
      <c r="I77" s="42">
        <v>4</v>
      </c>
      <c r="J77" s="43">
        <f t="shared" si="4"/>
        <v>6</v>
      </c>
      <c r="K77" s="91"/>
      <c r="L77" s="44">
        <v>1.5</v>
      </c>
      <c r="M77" s="41">
        <v>1</v>
      </c>
      <c r="N77" s="45"/>
      <c r="O77" s="48"/>
      <c r="P77" s="49" t="s">
        <v>68</v>
      </c>
      <c r="Q77" s="66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="3" customFormat="1" ht="34" customHeight="1" spans="2:32">
      <c r="B78" s="13"/>
      <c r="C78" s="14"/>
      <c r="D78" s="75"/>
      <c r="E78" s="75"/>
      <c r="F78" s="76"/>
      <c r="G78" s="77"/>
      <c r="H78" s="25"/>
      <c r="I78" s="42">
        <v>3</v>
      </c>
      <c r="J78" s="43">
        <f t="shared" si="4"/>
        <v>4.5</v>
      </c>
      <c r="K78" s="91"/>
      <c r="L78" s="44">
        <v>1.5</v>
      </c>
      <c r="M78" s="41">
        <v>1</v>
      </c>
      <c r="N78" s="45"/>
      <c r="O78" s="48"/>
      <c r="P78" s="49" t="s">
        <v>69</v>
      </c>
      <c r="Q78" s="66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="3" customFormat="1" ht="34" customHeight="1" spans="2:32">
      <c r="B79" s="13"/>
      <c r="C79" s="14"/>
      <c r="D79" s="75"/>
      <c r="E79" s="75"/>
      <c r="F79" s="76"/>
      <c r="G79" s="77"/>
      <c r="H79" s="25"/>
      <c r="I79" s="42">
        <v>2</v>
      </c>
      <c r="J79" s="43">
        <f t="shared" si="4"/>
        <v>4</v>
      </c>
      <c r="K79" s="91"/>
      <c r="L79" s="44">
        <v>2</v>
      </c>
      <c r="M79" s="41">
        <v>1</v>
      </c>
      <c r="N79" s="45"/>
      <c r="O79" s="48"/>
      <c r="P79" s="49" t="s">
        <v>70</v>
      </c>
      <c r="Q79" s="66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="3" customFormat="1" ht="35" customHeight="1" spans="2:32">
      <c r="B80" s="13"/>
      <c r="C80" s="14"/>
      <c r="D80" s="75"/>
      <c r="E80" s="75"/>
      <c r="F80" s="76"/>
      <c r="G80" s="77"/>
      <c r="H80" s="25"/>
      <c r="I80" s="42">
        <v>3</v>
      </c>
      <c r="J80" s="43">
        <f t="shared" si="4"/>
        <v>4.5</v>
      </c>
      <c r="K80" s="91"/>
      <c r="L80" s="44">
        <v>1.5</v>
      </c>
      <c r="M80" s="41">
        <v>1</v>
      </c>
      <c r="N80" s="45"/>
      <c r="O80" s="48"/>
      <c r="P80" s="49" t="s">
        <v>71</v>
      </c>
      <c r="Q80" s="66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="3" customFormat="1" ht="35" customHeight="1" spans="2:32">
      <c r="B81" s="13"/>
      <c r="C81" s="14"/>
      <c r="D81" s="75"/>
      <c r="E81" s="75"/>
      <c r="F81" s="76"/>
      <c r="G81" s="77"/>
      <c r="H81" s="25"/>
      <c r="I81" s="42">
        <v>5</v>
      </c>
      <c r="J81" s="43">
        <f t="shared" si="4"/>
        <v>6.5</v>
      </c>
      <c r="K81" s="91"/>
      <c r="L81" s="44">
        <v>1.3</v>
      </c>
      <c r="M81" s="41">
        <v>1</v>
      </c>
      <c r="N81" s="45"/>
      <c r="O81" s="48"/>
      <c r="P81" s="49" t="s">
        <v>72</v>
      </c>
      <c r="Q81" s="66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="3" customFormat="1" ht="35" customHeight="1" spans="2:32">
      <c r="B82" s="13"/>
      <c r="C82" s="14"/>
      <c r="D82" s="79"/>
      <c r="E82" s="79"/>
      <c r="F82" s="80"/>
      <c r="G82" s="81"/>
      <c r="H82" s="25"/>
      <c r="I82" s="42">
        <v>3</v>
      </c>
      <c r="J82" s="43">
        <f t="shared" si="4"/>
        <v>4.5</v>
      </c>
      <c r="K82" s="92"/>
      <c r="L82" s="44">
        <v>1.5</v>
      </c>
      <c r="M82" s="41">
        <v>1</v>
      </c>
      <c r="N82" s="45"/>
      <c r="O82" s="48"/>
      <c r="P82" s="49" t="s">
        <v>73</v>
      </c>
      <c r="Q82" s="66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</row>
    <row r="83" s="3" customFormat="1" ht="31" customHeight="1" spans="2:32">
      <c r="B83" s="13"/>
      <c r="C83" s="14"/>
      <c r="D83" s="71" t="s">
        <v>27</v>
      </c>
      <c r="E83" s="71"/>
      <c r="F83" s="72"/>
      <c r="G83" s="73" t="s">
        <v>18</v>
      </c>
      <c r="H83" s="18" t="s">
        <v>29</v>
      </c>
      <c r="I83" s="42">
        <f>4/2</f>
        <v>2</v>
      </c>
      <c r="J83" s="43">
        <f t="shared" si="3"/>
        <v>4</v>
      </c>
      <c r="K83" s="90">
        <f>SUM(J83:J92)</f>
        <v>132</v>
      </c>
      <c r="L83" s="44">
        <v>2</v>
      </c>
      <c r="M83" s="41">
        <v>1</v>
      </c>
      <c r="N83" s="45"/>
      <c r="O83" s="48"/>
      <c r="P83" s="49" t="s">
        <v>74</v>
      </c>
      <c r="Q83" s="66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</row>
    <row r="84" s="3" customFormat="1" ht="31" customHeight="1" spans="2:32">
      <c r="B84" s="13"/>
      <c r="C84" s="14"/>
      <c r="D84" s="75"/>
      <c r="E84" s="75"/>
      <c r="F84" s="76"/>
      <c r="G84" s="77"/>
      <c r="H84" s="18" t="s">
        <v>30</v>
      </c>
      <c r="I84" s="42">
        <f>12/2</f>
        <v>6</v>
      </c>
      <c r="J84" s="43">
        <f t="shared" si="3"/>
        <v>7.8</v>
      </c>
      <c r="K84" s="91"/>
      <c r="L84" s="44">
        <v>1.3</v>
      </c>
      <c r="M84" s="41">
        <v>1</v>
      </c>
      <c r="N84" s="45"/>
      <c r="O84" s="50"/>
      <c r="P84" s="47"/>
      <c r="Q84" s="66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</row>
    <row r="85" s="3" customFormat="1" ht="31" customHeight="1" spans="2:32">
      <c r="B85" s="13"/>
      <c r="C85" s="14"/>
      <c r="D85" s="75"/>
      <c r="E85" s="75"/>
      <c r="F85" s="76"/>
      <c r="G85" s="77"/>
      <c r="H85" s="18" t="s">
        <v>31</v>
      </c>
      <c r="I85" s="42">
        <f>8/2</f>
        <v>4</v>
      </c>
      <c r="J85" s="43">
        <f t="shared" si="3"/>
        <v>6</v>
      </c>
      <c r="K85" s="91"/>
      <c r="L85" s="44">
        <v>1.5</v>
      </c>
      <c r="M85" s="41">
        <v>1</v>
      </c>
      <c r="N85" s="45"/>
      <c r="O85" s="50"/>
      <c r="P85" s="47"/>
      <c r="Q85" s="66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</row>
    <row r="86" s="3" customFormat="1" ht="31" customHeight="1" spans="2:32">
      <c r="B86" s="13"/>
      <c r="C86" s="14"/>
      <c r="D86" s="75"/>
      <c r="E86" s="75"/>
      <c r="F86" s="76"/>
      <c r="G86" s="77"/>
      <c r="H86" s="18" t="s">
        <v>32</v>
      </c>
      <c r="I86" s="42">
        <f>8/2</f>
        <v>4</v>
      </c>
      <c r="J86" s="43">
        <f t="shared" si="3"/>
        <v>6</v>
      </c>
      <c r="K86" s="91"/>
      <c r="L86" s="44">
        <v>1.5</v>
      </c>
      <c r="M86" s="41">
        <v>1</v>
      </c>
      <c r="N86" s="45"/>
      <c r="O86" s="50"/>
      <c r="P86" s="47"/>
      <c r="Q86" s="66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</row>
    <row r="87" s="3" customFormat="1" ht="31" customHeight="1" spans="2:32">
      <c r="B87" s="13"/>
      <c r="C87" s="14"/>
      <c r="D87" s="75"/>
      <c r="E87" s="75"/>
      <c r="F87" s="76"/>
      <c r="G87" s="77"/>
      <c r="H87" s="18" t="s">
        <v>75</v>
      </c>
      <c r="I87" s="42">
        <f>4/2</f>
        <v>2</v>
      </c>
      <c r="J87" s="43">
        <f t="shared" si="3"/>
        <v>4</v>
      </c>
      <c r="K87" s="91"/>
      <c r="L87" s="44">
        <v>2</v>
      </c>
      <c r="M87" s="41">
        <v>1</v>
      </c>
      <c r="N87" s="45"/>
      <c r="O87" s="51"/>
      <c r="P87" s="47"/>
      <c r="Q87" s="66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</row>
    <row r="88" s="3" customFormat="1" ht="31" customHeight="1" spans="2:32">
      <c r="B88" s="13"/>
      <c r="C88" s="14"/>
      <c r="D88" s="75"/>
      <c r="E88" s="75"/>
      <c r="F88" s="76"/>
      <c r="G88" s="77"/>
      <c r="H88" s="18" t="s">
        <v>29</v>
      </c>
      <c r="I88" s="42">
        <f>20/2</f>
        <v>10</v>
      </c>
      <c r="J88" s="43">
        <f t="shared" ref="J88:J92" si="5">I88*L88</f>
        <v>12</v>
      </c>
      <c r="K88" s="91"/>
      <c r="L88" s="44">
        <v>1.2</v>
      </c>
      <c r="M88" s="41">
        <v>1</v>
      </c>
      <c r="N88" s="45">
        <v>5</v>
      </c>
      <c r="O88" s="48">
        <v>1290405</v>
      </c>
      <c r="P88" s="49" t="s">
        <v>76</v>
      </c>
      <c r="Q88" s="66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</row>
    <row r="89" s="3" customFormat="1" ht="31" customHeight="1" spans="2:32">
      <c r="B89" s="13"/>
      <c r="C89" s="14"/>
      <c r="D89" s="75"/>
      <c r="E89" s="75"/>
      <c r="F89" s="76"/>
      <c r="G89" s="77"/>
      <c r="H89" s="18" t="s">
        <v>30</v>
      </c>
      <c r="I89" s="42">
        <f>52/2</f>
        <v>26</v>
      </c>
      <c r="J89" s="43">
        <f t="shared" si="5"/>
        <v>28.6</v>
      </c>
      <c r="K89" s="91"/>
      <c r="L89" s="44">
        <v>1.1</v>
      </c>
      <c r="M89" s="41">
        <v>1</v>
      </c>
      <c r="N89" s="45">
        <v>5</v>
      </c>
      <c r="O89" s="50"/>
      <c r="P89" s="47"/>
      <c r="Q89" s="66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</row>
    <row r="90" s="3" customFormat="1" ht="31" customHeight="1" spans="2:32">
      <c r="B90" s="13"/>
      <c r="C90" s="14"/>
      <c r="D90" s="75"/>
      <c r="E90" s="75"/>
      <c r="F90" s="76"/>
      <c r="G90" s="77"/>
      <c r="H90" s="18" t="s">
        <v>31</v>
      </c>
      <c r="I90" s="42">
        <f>48/2</f>
        <v>24</v>
      </c>
      <c r="J90" s="43">
        <f t="shared" si="5"/>
        <v>26.4</v>
      </c>
      <c r="K90" s="91"/>
      <c r="L90" s="44">
        <v>1.1</v>
      </c>
      <c r="M90" s="41">
        <v>1</v>
      </c>
      <c r="N90" s="45">
        <v>5</v>
      </c>
      <c r="O90" s="50"/>
      <c r="P90" s="47"/>
      <c r="Q90" s="66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</row>
    <row r="91" s="3" customFormat="1" ht="31" customHeight="1" spans="2:32">
      <c r="B91" s="13"/>
      <c r="C91" s="14"/>
      <c r="D91" s="75"/>
      <c r="E91" s="75"/>
      <c r="F91" s="76"/>
      <c r="G91" s="77"/>
      <c r="H91" s="18" t="s">
        <v>32</v>
      </c>
      <c r="I91" s="42">
        <f>48/2</f>
        <v>24</v>
      </c>
      <c r="J91" s="43">
        <f t="shared" si="5"/>
        <v>26.4</v>
      </c>
      <c r="K91" s="91"/>
      <c r="L91" s="44">
        <v>1.1</v>
      </c>
      <c r="M91" s="41">
        <v>1</v>
      </c>
      <c r="N91" s="45">
        <v>5</v>
      </c>
      <c r="O91" s="50"/>
      <c r="P91" s="47"/>
      <c r="Q91" s="66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</row>
    <row r="92" s="3" customFormat="1" ht="31" customHeight="1" spans="2:32">
      <c r="B92" s="13"/>
      <c r="C92" s="14"/>
      <c r="D92" s="79"/>
      <c r="E92" s="79"/>
      <c r="F92" s="80"/>
      <c r="G92" s="81"/>
      <c r="H92" s="18" t="s">
        <v>75</v>
      </c>
      <c r="I92" s="42">
        <f>18/2</f>
        <v>9</v>
      </c>
      <c r="J92" s="43">
        <f t="shared" si="5"/>
        <v>10.8</v>
      </c>
      <c r="K92" s="92"/>
      <c r="L92" s="44">
        <v>1.2</v>
      </c>
      <c r="M92" s="41">
        <v>1</v>
      </c>
      <c r="N92" s="45">
        <v>5</v>
      </c>
      <c r="O92" s="51"/>
      <c r="P92" s="47"/>
      <c r="Q92" s="66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</row>
    <row r="93" s="3" customFormat="1" ht="40" customHeight="1" spans="2:32">
      <c r="B93" s="30"/>
      <c r="C93" s="31"/>
      <c r="D93" s="32"/>
      <c r="E93" s="32"/>
      <c r="F93" s="33"/>
      <c r="G93" s="34"/>
      <c r="H93" s="34"/>
      <c r="I93" s="60"/>
      <c r="J93" s="61"/>
      <c r="K93" s="61"/>
      <c r="L93" s="62"/>
      <c r="M93" s="59"/>
      <c r="N93" s="59"/>
      <c r="O93" s="59"/>
      <c r="P93" s="59"/>
      <c r="Q93" s="69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</row>
    <row r="94" ht="18.65" customHeight="1" spans="6:16">
      <c r="F94" s="35"/>
      <c r="G94" s="35"/>
      <c r="H94" s="35"/>
      <c r="I94" s="63"/>
      <c r="J94" s="35"/>
      <c r="K94" s="35"/>
      <c r="L94" s="35"/>
      <c r="M94" s="35"/>
      <c r="N94" s="35"/>
      <c r="O94" s="35"/>
      <c r="P94" s="35"/>
    </row>
    <row r="95" ht="18.65" customHeight="1" spans="6:16">
      <c r="F95" s="35"/>
      <c r="G95" s="35"/>
      <c r="H95" s="35"/>
      <c r="I95" s="63"/>
      <c r="J95" s="35"/>
      <c r="K95" s="35"/>
      <c r="L95" s="35"/>
      <c r="M95" s="35"/>
      <c r="N95" s="35"/>
      <c r="O95" s="35"/>
      <c r="P95" s="35"/>
    </row>
    <row r="96" spans="9:9">
      <c r="I96" s="64"/>
    </row>
    <row r="1048066" s="4" customFormat="1" spans="2:20">
      <c r="B1048066" s="5"/>
      <c r="C1048066" s="5"/>
      <c r="D1048066" s="70"/>
      <c r="E1048066" s="2"/>
      <c r="I1048066" s="6"/>
      <c r="J1048066" s="6"/>
      <c r="K1048066" s="6"/>
      <c r="M1048066" s="5"/>
      <c r="N1048066" s="5"/>
      <c r="O1048066" s="5"/>
      <c r="P1048066" s="5"/>
      <c r="Q1048066" s="5"/>
      <c r="R1048066" s="5"/>
      <c r="S1048066" s="5"/>
      <c r="T1048066" s="5"/>
    </row>
  </sheetData>
  <mergeCells count="89">
    <mergeCell ref="B1:Q1"/>
    <mergeCell ref="B3:B24"/>
    <mergeCell ref="B25:B50"/>
    <mergeCell ref="B51:B92"/>
    <mergeCell ref="C3:C24"/>
    <mergeCell ref="C25:C50"/>
    <mergeCell ref="C51:C92"/>
    <mergeCell ref="D4:D13"/>
    <mergeCell ref="D15:D19"/>
    <mergeCell ref="D20:D24"/>
    <mergeCell ref="D26:D33"/>
    <mergeCell ref="D34:D42"/>
    <mergeCell ref="D43:D50"/>
    <mergeCell ref="D52:D61"/>
    <mergeCell ref="D66:D82"/>
    <mergeCell ref="D83:D92"/>
    <mergeCell ref="E4:E8"/>
    <mergeCell ref="E9:E13"/>
    <mergeCell ref="E15:E19"/>
    <mergeCell ref="E20:E24"/>
    <mergeCell ref="E26:E29"/>
    <mergeCell ref="E30:E33"/>
    <mergeCell ref="E34:E42"/>
    <mergeCell ref="E43:E50"/>
    <mergeCell ref="E52:E56"/>
    <mergeCell ref="E57:E61"/>
    <mergeCell ref="E66:E82"/>
    <mergeCell ref="E83:E92"/>
    <mergeCell ref="F4:F8"/>
    <mergeCell ref="F9:F13"/>
    <mergeCell ref="F15:F19"/>
    <mergeCell ref="F20:F24"/>
    <mergeCell ref="F26:F29"/>
    <mergeCell ref="F30:F33"/>
    <mergeCell ref="F34:F42"/>
    <mergeCell ref="F43:F50"/>
    <mergeCell ref="F52:F56"/>
    <mergeCell ref="F57:F61"/>
    <mergeCell ref="F66:F82"/>
    <mergeCell ref="F83:F92"/>
    <mergeCell ref="G4:G8"/>
    <mergeCell ref="G9:G13"/>
    <mergeCell ref="G15:G19"/>
    <mergeCell ref="G20:G24"/>
    <mergeCell ref="G26:G29"/>
    <mergeCell ref="G30:G33"/>
    <mergeCell ref="G34:G42"/>
    <mergeCell ref="G43:G50"/>
    <mergeCell ref="G52:G56"/>
    <mergeCell ref="G57:G61"/>
    <mergeCell ref="G66:G82"/>
    <mergeCell ref="G83:G92"/>
    <mergeCell ref="H15:H19"/>
    <mergeCell ref="H34:H42"/>
    <mergeCell ref="H66:H82"/>
    <mergeCell ref="K4:K8"/>
    <mergeCell ref="K9:K13"/>
    <mergeCell ref="K15:K19"/>
    <mergeCell ref="K20:K24"/>
    <mergeCell ref="K26:K29"/>
    <mergeCell ref="K30:K33"/>
    <mergeCell ref="K34:K42"/>
    <mergeCell ref="K43:K50"/>
    <mergeCell ref="K52:K56"/>
    <mergeCell ref="K57:K61"/>
    <mergeCell ref="K66:K82"/>
    <mergeCell ref="K83:K92"/>
    <mergeCell ref="O4:O8"/>
    <mergeCell ref="O9:O13"/>
    <mergeCell ref="O20:O24"/>
    <mergeCell ref="O26:O29"/>
    <mergeCell ref="O30:O33"/>
    <mergeCell ref="O43:O46"/>
    <mergeCell ref="O47:O50"/>
    <mergeCell ref="O52:O56"/>
    <mergeCell ref="O57:O61"/>
    <mergeCell ref="O83:O87"/>
    <mergeCell ref="O88:O92"/>
    <mergeCell ref="P4:P8"/>
    <mergeCell ref="P9:P13"/>
    <mergeCell ref="P20:P24"/>
    <mergeCell ref="P26:P29"/>
    <mergeCell ref="P30:P33"/>
    <mergeCell ref="P43:P46"/>
    <mergeCell ref="P47:P50"/>
    <mergeCell ref="P52:P56"/>
    <mergeCell ref="P57:P61"/>
    <mergeCell ref="P83:P87"/>
    <mergeCell ref="P88:P92"/>
  </mergeCells>
  <pageMargins left="0.7" right="0.7" top="0.75" bottom="0.75" header="0.3" footer="0.3"/>
  <pageSetup paperSize="9" scale="1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048029"/>
  <sheetViews>
    <sheetView zoomScale="44" zoomScaleNormal="44" zoomScaleSheetLayoutView="46" workbookViewId="0">
      <pane ySplit="2" topLeftCell="A3" activePane="bottomLeft" state="frozen"/>
      <selection/>
      <selection pane="bottomLeft" activeCell="T50" sqref="T50"/>
    </sheetView>
  </sheetViews>
  <sheetFormatPr defaultColWidth="11.7" defaultRowHeight="18.5"/>
  <cols>
    <col min="1" max="1" width="4.4" style="5" customWidth="1"/>
    <col min="2" max="2" width="15" style="5" customWidth="1"/>
    <col min="3" max="3" width="40.1" style="5" customWidth="1"/>
    <col min="4" max="4" width="27.9" style="5" customWidth="1"/>
    <col min="5" max="5" width="30.1" style="5" customWidth="1"/>
    <col min="6" max="6" width="29.4" style="4" customWidth="1"/>
    <col min="7" max="7" width="15.7" style="4" customWidth="1"/>
    <col min="8" max="8" width="21.1" style="4" customWidth="1"/>
    <col min="9" max="9" width="17.1" style="5" customWidth="1"/>
    <col min="10" max="11" width="13.1" style="6" customWidth="1"/>
    <col min="12" max="12" width="13.1" style="4" hidden="1" customWidth="1"/>
    <col min="13" max="14" width="12.1" style="5" customWidth="1"/>
    <col min="15" max="15" width="14.8" style="5" customWidth="1"/>
    <col min="16" max="16" width="64.2" style="5" customWidth="1"/>
    <col min="17" max="17" width="17.1" style="5" customWidth="1"/>
    <col min="18" max="18" width="21.1" style="5" customWidth="1"/>
    <col min="19" max="16384" width="11.7" style="5"/>
  </cols>
  <sheetData>
    <row r="1" s="1" customFormat="1" ht="38.5" customHeight="1" spans="1:17">
      <c r="A1" s="7" t="s">
        <v>77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65"/>
    </row>
    <row r="2" s="2" customFormat="1" ht="46.5" customHeight="1" spans="1:17">
      <c r="A2" s="8"/>
      <c r="B2" s="9" t="s">
        <v>0</v>
      </c>
      <c r="C2" s="9" t="s">
        <v>1</v>
      </c>
      <c r="D2" s="9" t="s">
        <v>2</v>
      </c>
      <c r="E2" s="10" t="s">
        <v>3</v>
      </c>
      <c r="F2" s="11" t="s">
        <v>4</v>
      </c>
      <c r="G2" s="11" t="s">
        <v>5</v>
      </c>
      <c r="H2" s="11" t="s">
        <v>6</v>
      </c>
      <c r="I2" s="36" t="s">
        <v>78</v>
      </c>
      <c r="J2" s="37" t="s">
        <v>7</v>
      </c>
      <c r="K2" s="38" t="s">
        <v>8</v>
      </c>
      <c r="L2" s="39" t="s">
        <v>10</v>
      </c>
      <c r="M2" s="36" t="s">
        <v>11</v>
      </c>
      <c r="N2" s="40" t="s">
        <v>12</v>
      </c>
      <c r="O2" s="40" t="s">
        <v>13</v>
      </c>
      <c r="P2" s="39" t="s">
        <v>14</v>
      </c>
      <c r="Q2" s="39" t="s">
        <v>15</v>
      </c>
    </row>
    <row r="3" s="3" customFormat="1" ht="56" customHeight="1" spans="1:32">
      <c r="A3" s="12">
        <v>1</v>
      </c>
      <c r="B3" s="13" t="s">
        <v>16</v>
      </c>
      <c r="C3" s="14"/>
      <c r="D3" s="15" t="s">
        <v>79</v>
      </c>
      <c r="E3" s="16"/>
      <c r="F3" s="17"/>
      <c r="G3" s="18" t="s">
        <v>18</v>
      </c>
      <c r="H3" s="18" t="s">
        <v>80</v>
      </c>
      <c r="I3" s="41">
        <v>0.16</v>
      </c>
      <c r="J3" s="42">
        <v>4542</v>
      </c>
      <c r="K3" s="43">
        <f t="shared" ref="K3:K13" si="0">J3*L3</f>
        <v>4769.1</v>
      </c>
      <c r="L3" s="44">
        <v>1.05</v>
      </c>
      <c r="M3" s="41">
        <v>1</v>
      </c>
      <c r="N3" s="45">
        <v>5</v>
      </c>
      <c r="O3" s="46" t="s">
        <v>81</v>
      </c>
      <c r="P3" s="47"/>
      <c r="Q3" s="66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</row>
    <row r="4" s="3" customFormat="1" ht="31" customHeight="1" spans="1:32">
      <c r="A4" s="12">
        <v>2</v>
      </c>
      <c r="B4" s="13"/>
      <c r="C4" s="14"/>
      <c r="D4" s="15" t="s">
        <v>82</v>
      </c>
      <c r="E4" s="15"/>
      <c r="F4" s="19" t="s">
        <v>83</v>
      </c>
      <c r="G4" s="18" t="s">
        <v>18</v>
      </c>
      <c r="H4" s="18" t="s">
        <v>29</v>
      </c>
      <c r="I4" s="41">
        <v>0.156</v>
      </c>
      <c r="J4" s="42">
        <f>370+14+14+21</f>
        <v>419</v>
      </c>
      <c r="K4" s="43">
        <f t="shared" si="0"/>
        <v>439.95</v>
      </c>
      <c r="L4" s="44">
        <v>1.05</v>
      </c>
      <c r="M4" s="41">
        <v>1</v>
      </c>
      <c r="N4" s="45">
        <v>5</v>
      </c>
      <c r="O4" s="48">
        <v>1275537</v>
      </c>
      <c r="P4" s="49" t="s">
        <v>84</v>
      </c>
      <c r="Q4" s="66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</row>
    <row r="5" s="3" customFormat="1" ht="31" customHeight="1" spans="1:32">
      <c r="A5" s="12"/>
      <c r="B5" s="13"/>
      <c r="C5" s="14"/>
      <c r="D5" s="15"/>
      <c r="E5" s="15"/>
      <c r="F5" s="19"/>
      <c r="G5" s="18"/>
      <c r="H5" s="18" t="s">
        <v>30</v>
      </c>
      <c r="I5" s="41"/>
      <c r="J5" s="42">
        <f>740+28+28+42</f>
        <v>838</v>
      </c>
      <c r="K5" s="43">
        <f t="shared" si="0"/>
        <v>879.9</v>
      </c>
      <c r="L5" s="44">
        <v>1.05</v>
      </c>
      <c r="M5" s="41">
        <v>1</v>
      </c>
      <c r="N5" s="45">
        <v>5</v>
      </c>
      <c r="O5" s="50"/>
      <c r="P5" s="47"/>
      <c r="Q5" s="66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</row>
    <row r="6" s="3" customFormat="1" ht="31" customHeight="1" spans="1:32">
      <c r="A6" s="12"/>
      <c r="B6" s="13"/>
      <c r="C6" s="14"/>
      <c r="D6" s="15"/>
      <c r="E6" s="15"/>
      <c r="F6" s="19"/>
      <c r="G6" s="18"/>
      <c r="H6" s="18" t="s">
        <v>31</v>
      </c>
      <c r="I6" s="41"/>
      <c r="J6" s="42">
        <f>740+28+28+42</f>
        <v>838</v>
      </c>
      <c r="K6" s="43">
        <f t="shared" si="0"/>
        <v>879.9</v>
      </c>
      <c r="L6" s="44">
        <v>1.05</v>
      </c>
      <c r="M6" s="41">
        <v>1</v>
      </c>
      <c r="N6" s="45">
        <v>5</v>
      </c>
      <c r="O6" s="50"/>
      <c r="P6" s="47"/>
      <c r="Q6" s="66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</row>
    <row r="7" s="3" customFormat="1" ht="31" customHeight="1" spans="1:32">
      <c r="A7" s="12"/>
      <c r="B7" s="13"/>
      <c r="C7" s="14"/>
      <c r="D7" s="15"/>
      <c r="E7" s="15"/>
      <c r="F7" s="19"/>
      <c r="G7" s="18"/>
      <c r="H7" s="18" t="s">
        <v>32</v>
      </c>
      <c r="I7" s="41"/>
      <c r="J7" s="42">
        <f>370+14+14+21</f>
        <v>419</v>
      </c>
      <c r="K7" s="43">
        <f t="shared" si="0"/>
        <v>439.95</v>
      </c>
      <c r="L7" s="44">
        <v>1.05</v>
      </c>
      <c r="M7" s="41">
        <v>1</v>
      </c>
      <c r="N7" s="45">
        <v>5</v>
      </c>
      <c r="O7" s="50"/>
      <c r="P7" s="47"/>
      <c r="Q7" s="66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</row>
    <row r="8" s="3" customFormat="1" ht="31" customHeight="1" spans="1:32">
      <c r="A8" s="12"/>
      <c r="B8" s="13"/>
      <c r="C8" s="14"/>
      <c r="D8" s="15"/>
      <c r="E8" s="15"/>
      <c r="F8" s="19"/>
      <c r="G8" s="18"/>
      <c r="H8" s="18" t="s">
        <v>75</v>
      </c>
      <c r="I8" s="41"/>
      <c r="J8" s="42">
        <f>370+14+14+21</f>
        <v>419</v>
      </c>
      <c r="K8" s="43">
        <f t="shared" si="0"/>
        <v>439.95</v>
      </c>
      <c r="L8" s="44">
        <v>1.05</v>
      </c>
      <c r="M8" s="41">
        <v>1</v>
      </c>
      <c r="N8" s="45">
        <v>5</v>
      </c>
      <c r="O8" s="51"/>
      <c r="P8" s="47"/>
      <c r="Q8" s="66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</row>
    <row r="9" s="3" customFormat="1" ht="28" customHeight="1" spans="1:32">
      <c r="A9" s="12">
        <v>3</v>
      </c>
      <c r="B9" s="13"/>
      <c r="C9" s="14"/>
      <c r="D9" s="15"/>
      <c r="E9" s="15"/>
      <c r="F9" s="19" t="s">
        <v>85</v>
      </c>
      <c r="G9" s="18" t="s">
        <v>18</v>
      </c>
      <c r="H9" s="18" t="s">
        <v>28</v>
      </c>
      <c r="I9" s="41"/>
      <c r="J9" s="42">
        <v>110</v>
      </c>
      <c r="K9" s="43">
        <f t="shared" si="0"/>
        <v>115.5</v>
      </c>
      <c r="L9" s="44">
        <v>1.05</v>
      </c>
      <c r="M9" s="41">
        <v>1</v>
      </c>
      <c r="N9" s="45">
        <v>5</v>
      </c>
      <c r="O9" s="48">
        <v>1275545</v>
      </c>
      <c r="P9" s="47">
        <v>1275545</v>
      </c>
      <c r="Q9" s="66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</row>
    <row r="10" s="3" customFormat="1" ht="28" customHeight="1" spans="1:32">
      <c r="A10" s="12"/>
      <c r="B10" s="13"/>
      <c r="C10" s="14"/>
      <c r="D10" s="15"/>
      <c r="E10" s="15"/>
      <c r="F10" s="19"/>
      <c r="G10" s="18"/>
      <c r="H10" s="18" t="s">
        <v>29</v>
      </c>
      <c r="I10" s="41"/>
      <c r="J10" s="42">
        <v>124</v>
      </c>
      <c r="K10" s="43">
        <f t="shared" si="0"/>
        <v>130.2</v>
      </c>
      <c r="L10" s="44">
        <v>1.05</v>
      </c>
      <c r="M10" s="41">
        <v>1</v>
      </c>
      <c r="N10" s="45">
        <v>5</v>
      </c>
      <c r="O10" s="50"/>
      <c r="P10" s="47"/>
      <c r="Q10" s="66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</row>
    <row r="11" s="3" customFormat="1" ht="28" customHeight="1" spans="1:32">
      <c r="A11" s="12"/>
      <c r="B11" s="13"/>
      <c r="C11" s="14"/>
      <c r="D11" s="15"/>
      <c r="E11" s="15"/>
      <c r="F11" s="19"/>
      <c r="G11" s="18"/>
      <c r="H11" s="18" t="s">
        <v>30</v>
      </c>
      <c r="I11" s="41"/>
      <c r="J11" s="42">
        <v>358</v>
      </c>
      <c r="K11" s="43">
        <f t="shared" si="0"/>
        <v>375.9</v>
      </c>
      <c r="L11" s="44">
        <v>1.05</v>
      </c>
      <c r="M11" s="41">
        <v>1</v>
      </c>
      <c r="N11" s="45">
        <v>5</v>
      </c>
      <c r="O11" s="50"/>
      <c r="P11" s="47"/>
      <c r="Q11" s="66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</row>
    <row r="12" s="3" customFormat="1" ht="28" customHeight="1" spans="1:32">
      <c r="A12" s="12"/>
      <c r="B12" s="13"/>
      <c r="C12" s="14"/>
      <c r="D12" s="15"/>
      <c r="E12" s="15"/>
      <c r="F12" s="19"/>
      <c r="G12" s="18"/>
      <c r="H12" s="18" t="s">
        <v>31</v>
      </c>
      <c r="I12" s="41"/>
      <c r="J12" s="42">
        <v>322</v>
      </c>
      <c r="K12" s="43">
        <f t="shared" si="0"/>
        <v>338.1</v>
      </c>
      <c r="L12" s="44">
        <v>1.05</v>
      </c>
      <c r="M12" s="41">
        <v>1</v>
      </c>
      <c r="N12" s="45">
        <v>5</v>
      </c>
      <c r="O12" s="50"/>
      <c r="P12" s="47"/>
      <c r="Q12" s="66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</row>
    <row r="13" s="3" customFormat="1" ht="28" customHeight="1" spans="1:32">
      <c r="A13" s="12"/>
      <c r="B13" s="13"/>
      <c r="C13" s="14"/>
      <c r="D13" s="15"/>
      <c r="E13" s="15"/>
      <c r="F13" s="19"/>
      <c r="G13" s="18"/>
      <c r="H13" s="18" t="s">
        <v>32</v>
      </c>
      <c r="I13" s="41"/>
      <c r="J13" s="42">
        <v>380</v>
      </c>
      <c r="K13" s="43">
        <f t="shared" si="0"/>
        <v>399</v>
      </c>
      <c r="L13" s="44">
        <v>1.05</v>
      </c>
      <c r="M13" s="41">
        <v>1</v>
      </c>
      <c r="N13" s="45">
        <v>5</v>
      </c>
      <c r="O13" s="51"/>
      <c r="P13" s="47"/>
      <c r="Q13" s="66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</row>
    <row r="14" s="3" customFormat="1" ht="28" hidden="1" customHeight="1" spans="1:32">
      <c r="A14" s="12">
        <v>4</v>
      </c>
      <c r="B14" s="13"/>
      <c r="C14" s="14"/>
      <c r="D14" s="20" t="s">
        <v>17</v>
      </c>
      <c r="E14" s="20"/>
      <c r="F14" s="21"/>
      <c r="G14" s="22" t="s">
        <v>18</v>
      </c>
      <c r="H14" s="23" t="s">
        <v>19</v>
      </c>
      <c r="I14" s="52"/>
      <c r="J14" s="53"/>
      <c r="K14" s="54"/>
      <c r="L14" s="55"/>
      <c r="M14" s="52"/>
      <c r="N14" s="45"/>
      <c r="O14" s="45"/>
      <c r="P14" s="56">
        <v>1275543</v>
      </c>
      <c r="Q14" s="68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</row>
    <row r="15" s="3" customFormat="1" ht="95" customHeight="1" spans="1:32">
      <c r="A15" s="12">
        <v>5</v>
      </c>
      <c r="B15" s="13"/>
      <c r="C15" s="14"/>
      <c r="D15" s="15" t="s">
        <v>20</v>
      </c>
      <c r="E15" s="15"/>
      <c r="F15" s="24"/>
      <c r="G15" s="18" t="s">
        <v>18</v>
      </c>
      <c r="H15" s="25" t="s">
        <v>21</v>
      </c>
      <c r="I15" s="41">
        <v>0.34</v>
      </c>
      <c r="J15" s="42">
        <f>370+14+14+21+45</f>
        <v>464</v>
      </c>
      <c r="K15" s="43">
        <f t="shared" ref="K15:K45" si="1">J15*L15</f>
        <v>487.2</v>
      </c>
      <c r="L15" s="44">
        <v>1.05</v>
      </c>
      <c r="M15" s="41">
        <v>1</v>
      </c>
      <c r="N15" s="45">
        <v>5</v>
      </c>
      <c r="O15" s="45">
        <v>1275537</v>
      </c>
      <c r="P15" s="49" t="s">
        <v>86</v>
      </c>
      <c r="Q15" s="66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</row>
    <row r="16" s="3" customFormat="1" ht="31" customHeight="1" spans="1:32">
      <c r="A16" s="12">
        <v>6</v>
      </c>
      <c r="B16" s="13"/>
      <c r="C16" s="14"/>
      <c r="D16" s="15" t="s">
        <v>27</v>
      </c>
      <c r="E16" s="15"/>
      <c r="F16" s="24"/>
      <c r="G16" s="18" t="s">
        <v>18</v>
      </c>
      <c r="H16" s="18" t="s">
        <v>28</v>
      </c>
      <c r="I16" s="41"/>
      <c r="J16" s="42">
        <f>110/2</f>
        <v>55</v>
      </c>
      <c r="K16" s="43">
        <f t="shared" si="1"/>
        <v>57.75</v>
      </c>
      <c r="L16" s="44">
        <v>1.05</v>
      </c>
      <c r="M16" s="41">
        <v>1</v>
      </c>
      <c r="N16" s="45">
        <v>5</v>
      </c>
      <c r="O16" s="48">
        <v>1275545</v>
      </c>
      <c r="P16" s="47">
        <v>1275545</v>
      </c>
      <c r="Q16" s="66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</row>
    <row r="17" s="3" customFormat="1" ht="31" customHeight="1" spans="1:32">
      <c r="A17" s="12"/>
      <c r="B17" s="13"/>
      <c r="C17" s="14"/>
      <c r="D17" s="15"/>
      <c r="E17" s="15"/>
      <c r="F17" s="24"/>
      <c r="G17" s="18"/>
      <c r="H17" s="18" t="s">
        <v>29</v>
      </c>
      <c r="I17" s="41"/>
      <c r="J17" s="42">
        <f>124/2</f>
        <v>62</v>
      </c>
      <c r="K17" s="43">
        <f t="shared" si="1"/>
        <v>65.1</v>
      </c>
      <c r="L17" s="44">
        <v>1.05</v>
      </c>
      <c r="M17" s="41">
        <v>1</v>
      </c>
      <c r="N17" s="45">
        <v>5</v>
      </c>
      <c r="O17" s="50"/>
      <c r="P17" s="47"/>
      <c r="Q17" s="66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</row>
    <row r="18" s="3" customFormat="1" ht="31" customHeight="1" spans="1:32">
      <c r="A18" s="12"/>
      <c r="B18" s="13"/>
      <c r="C18" s="14"/>
      <c r="D18" s="15"/>
      <c r="E18" s="15"/>
      <c r="F18" s="24"/>
      <c r="G18" s="18"/>
      <c r="H18" s="18" t="s">
        <v>30</v>
      </c>
      <c r="I18" s="41"/>
      <c r="J18" s="42">
        <f>358/2</f>
        <v>179</v>
      </c>
      <c r="K18" s="43">
        <f t="shared" si="1"/>
        <v>187.95</v>
      </c>
      <c r="L18" s="44">
        <v>1.05</v>
      </c>
      <c r="M18" s="41">
        <v>1</v>
      </c>
      <c r="N18" s="45">
        <v>5</v>
      </c>
      <c r="O18" s="50"/>
      <c r="P18" s="47"/>
      <c r="Q18" s="66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</row>
    <row r="19" s="3" customFormat="1" ht="31" customHeight="1" spans="1:32">
      <c r="A19" s="12"/>
      <c r="B19" s="13"/>
      <c r="C19" s="14"/>
      <c r="D19" s="15"/>
      <c r="E19" s="15"/>
      <c r="F19" s="24"/>
      <c r="G19" s="18"/>
      <c r="H19" s="18" t="s">
        <v>31</v>
      </c>
      <c r="I19" s="41"/>
      <c r="J19" s="42">
        <f>322/2</f>
        <v>161</v>
      </c>
      <c r="K19" s="43">
        <f t="shared" si="1"/>
        <v>169.05</v>
      </c>
      <c r="L19" s="44">
        <v>1.05</v>
      </c>
      <c r="M19" s="41">
        <v>1</v>
      </c>
      <c r="N19" s="45">
        <v>5</v>
      </c>
      <c r="O19" s="50"/>
      <c r="P19" s="47"/>
      <c r="Q19" s="66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</row>
    <row r="20" s="3" customFormat="1" ht="31" customHeight="1" spans="1:32">
      <c r="A20" s="12"/>
      <c r="B20" s="13"/>
      <c r="C20" s="14"/>
      <c r="D20" s="15"/>
      <c r="E20" s="15"/>
      <c r="F20" s="24"/>
      <c r="G20" s="18"/>
      <c r="H20" s="18" t="s">
        <v>32</v>
      </c>
      <c r="I20" s="41"/>
      <c r="J20" s="42">
        <f>380/2</f>
        <v>190</v>
      </c>
      <c r="K20" s="43">
        <f t="shared" si="1"/>
        <v>199.5</v>
      </c>
      <c r="L20" s="44">
        <v>1.05</v>
      </c>
      <c r="M20" s="41">
        <v>1</v>
      </c>
      <c r="N20" s="45">
        <v>5</v>
      </c>
      <c r="O20" s="51"/>
      <c r="P20" s="47"/>
      <c r="Q20" s="66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</row>
    <row r="21" s="3" customFormat="1" ht="61" customHeight="1" spans="1:32">
      <c r="A21" s="12">
        <v>10</v>
      </c>
      <c r="B21" s="13" t="s">
        <v>33</v>
      </c>
      <c r="C21" s="14"/>
      <c r="D21" s="15" t="s">
        <v>87</v>
      </c>
      <c r="E21" s="26"/>
      <c r="F21" s="24" t="s">
        <v>88</v>
      </c>
      <c r="G21" s="18" t="s">
        <v>18</v>
      </c>
      <c r="H21" s="18" t="s">
        <v>89</v>
      </c>
      <c r="I21" s="41">
        <v>0.2</v>
      </c>
      <c r="J21" s="42">
        <v>2136</v>
      </c>
      <c r="K21" s="43">
        <f t="shared" si="1"/>
        <v>2242.8</v>
      </c>
      <c r="L21" s="44">
        <v>1.05</v>
      </c>
      <c r="M21" s="41">
        <v>1</v>
      </c>
      <c r="N21" s="45">
        <v>5</v>
      </c>
      <c r="O21" s="46" t="s">
        <v>81</v>
      </c>
      <c r="P21" s="47"/>
      <c r="Q21" s="66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</row>
    <row r="22" s="3" customFormat="1" ht="38.15" customHeight="1" spans="1:32">
      <c r="A22" s="12">
        <v>11</v>
      </c>
      <c r="B22" s="13"/>
      <c r="C22" s="14"/>
      <c r="D22" s="15" t="s">
        <v>90</v>
      </c>
      <c r="E22" s="10"/>
      <c r="F22" s="19" t="s">
        <v>91</v>
      </c>
      <c r="G22" s="18" t="s">
        <v>18</v>
      </c>
      <c r="H22" s="18" t="s">
        <v>29</v>
      </c>
      <c r="I22" s="41">
        <v>0.17</v>
      </c>
      <c r="J22" s="42">
        <f>190+28+8+11+6+32+12+5+4</f>
        <v>296</v>
      </c>
      <c r="K22" s="43">
        <f t="shared" si="1"/>
        <v>310.8</v>
      </c>
      <c r="L22" s="44">
        <v>1.05</v>
      </c>
      <c r="M22" s="41">
        <v>1</v>
      </c>
      <c r="N22" s="45">
        <v>5</v>
      </c>
      <c r="O22" s="48">
        <v>1273799</v>
      </c>
      <c r="P22" s="57" t="s">
        <v>92</v>
      </c>
      <c r="Q22" s="66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</row>
    <row r="23" s="3" customFormat="1" ht="38.15" customHeight="1" spans="1:32">
      <c r="A23" s="12"/>
      <c r="B23" s="13"/>
      <c r="C23" s="14"/>
      <c r="D23" s="15"/>
      <c r="E23" s="10"/>
      <c r="F23" s="19"/>
      <c r="G23" s="18"/>
      <c r="H23" s="18" t="s">
        <v>30</v>
      </c>
      <c r="I23" s="41"/>
      <c r="J23" s="42">
        <f>380+56+16+22+12+64+24+10+8</f>
        <v>592</v>
      </c>
      <c r="K23" s="43">
        <f t="shared" si="1"/>
        <v>621.6</v>
      </c>
      <c r="L23" s="44">
        <v>1.05</v>
      </c>
      <c r="M23" s="41">
        <v>1</v>
      </c>
      <c r="N23" s="45">
        <v>5</v>
      </c>
      <c r="O23" s="50"/>
      <c r="P23" s="58"/>
      <c r="Q23" s="66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</row>
    <row r="24" s="3" customFormat="1" ht="38.15" customHeight="1" spans="1:32">
      <c r="A24" s="12"/>
      <c r="B24" s="13"/>
      <c r="C24" s="14"/>
      <c r="D24" s="15"/>
      <c r="E24" s="10"/>
      <c r="F24" s="19"/>
      <c r="G24" s="18"/>
      <c r="H24" s="18" t="s">
        <v>31</v>
      </c>
      <c r="I24" s="41"/>
      <c r="J24" s="42">
        <f>380+56+16+22+12+64+24+10+8</f>
        <v>592</v>
      </c>
      <c r="K24" s="43">
        <f t="shared" si="1"/>
        <v>621.6</v>
      </c>
      <c r="L24" s="44">
        <v>1.05</v>
      </c>
      <c r="M24" s="41">
        <v>1</v>
      </c>
      <c r="N24" s="45">
        <v>5</v>
      </c>
      <c r="O24" s="50"/>
      <c r="P24" s="58"/>
      <c r="Q24" s="66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</row>
    <row r="25" s="3" customFormat="1" ht="38.15" customHeight="1" spans="1:32">
      <c r="A25" s="12"/>
      <c r="B25" s="13"/>
      <c r="C25" s="14"/>
      <c r="D25" s="15"/>
      <c r="E25" s="10"/>
      <c r="F25" s="19"/>
      <c r="G25" s="18"/>
      <c r="H25" s="18" t="s">
        <v>32</v>
      </c>
      <c r="I25" s="41"/>
      <c r="J25" s="42">
        <f>190+28+8+11+6+32+12+5+4</f>
        <v>296</v>
      </c>
      <c r="K25" s="43">
        <f t="shared" si="1"/>
        <v>310.8</v>
      </c>
      <c r="L25" s="44">
        <v>1.05</v>
      </c>
      <c r="M25" s="41">
        <v>1</v>
      </c>
      <c r="N25" s="45">
        <v>5</v>
      </c>
      <c r="O25" s="51"/>
      <c r="P25" s="58"/>
      <c r="Q25" s="66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</row>
    <row r="26" s="3" customFormat="1" ht="39" customHeight="1" spans="1:32">
      <c r="A26" s="12">
        <v>12</v>
      </c>
      <c r="B26" s="13"/>
      <c r="C26" s="14"/>
      <c r="D26" s="15"/>
      <c r="E26" s="10"/>
      <c r="F26" s="19" t="s">
        <v>93</v>
      </c>
      <c r="G26" s="18" t="s">
        <v>18</v>
      </c>
      <c r="H26" s="18" t="s">
        <v>29</v>
      </c>
      <c r="I26" s="41"/>
      <c r="J26" s="42">
        <f>12+48</f>
        <v>60</v>
      </c>
      <c r="K26" s="43">
        <f t="shared" si="1"/>
        <v>63</v>
      </c>
      <c r="L26" s="44">
        <v>1.05</v>
      </c>
      <c r="M26" s="41">
        <v>1</v>
      </c>
      <c r="N26" s="45">
        <v>5</v>
      </c>
      <c r="O26" s="48">
        <v>1283809</v>
      </c>
      <c r="P26" s="49" t="s">
        <v>94</v>
      </c>
      <c r="Q26" s="66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</row>
    <row r="27" s="3" customFormat="1" ht="39" customHeight="1" spans="1:32">
      <c r="A27" s="12"/>
      <c r="B27" s="13"/>
      <c r="C27" s="14"/>
      <c r="D27" s="15"/>
      <c r="E27" s="10"/>
      <c r="F27" s="19"/>
      <c r="G27" s="18"/>
      <c r="H27" s="18" t="s">
        <v>30</v>
      </c>
      <c r="I27" s="41"/>
      <c r="J27" s="42">
        <f>24+96</f>
        <v>120</v>
      </c>
      <c r="K27" s="43">
        <f t="shared" si="1"/>
        <v>126</v>
      </c>
      <c r="L27" s="44">
        <v>1.05</v>
      </c>
      <c r="M27" s="41">
        <v>1</v>
      </c>
      <c r="N27" s="45">
        <v>5</v>
      </c>
      <c r="O27" s="50"/>
      <c r="P27" s="47"/>
      <c r="Q27" s="66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</row>
    <row r="28" s="3" customFormat="1" ht="39" customHeight="1" spans="1:32">
      <c r="A28" s="12"/>
      <c r="B28" s="13"/>
      <c r="C28" s="14"/>
      <c r="D28" s="15"/>
      <c r="E28" s="10"/>
      <c r="F28" s="19"/>
      <c r="G28" s="18"/>
      <c r="H28" s="18" t="s">
        <v>31</v>
      </c>
      <c r="I28" s="41"/>
      <c r="J28" s="42">
        <f>24+96</f>
        <v>120</v>
      </c>
      <c r="K28" s="43">
        <f t="shared" si="1"/>
        <v>126</v>
      </c>
      <c r="L28" s="44">
        <v>1.05</v>
      </c>
      <c r="M28" s="41">
        <v>1</v>
      </c>
      <c r="N28" s="45">
        <v>5</v>
      </c>
      <c r="O28" s="50"/>
      <c r="P28" s="47"/>
      <c r="Q28" s="66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</row>
    <row r="29" s="3" customFormat="1" ht="39" customHeight="1" spans="1:32">
      <c r="A29" s="12"/>
      <c r="B29" s="13"/>
      <c r="C29" s="14"/>
      <c r="D29" s="15"/>
      <c r="E29" s="10"/>
      <c r="F29" s="19"/>
      <c r="G29" s="18"/>
      <c r="H29" s="18" t="s">
        <v>32</v>
      </c>
      <c r="I29" s="41"/>
      <c r="J29" s="42">
        <f>12+48</f>
        <v>60</v>
      </c>
      <c r="K29" s="43">
        <f t="shared" si="1"/>
        <v>63</v>
      </c>
      <c r="L29" s="44">
        <v>1.05</v>
      </c>
      <c r="M29" s="41">
        <v>1</v>
      </c>
      <c r="N29" s="45">
        <v>5</v>
      </c>
      <c r="O29" s="51"/>
      <c r="P29" s="47"/>
      <c r="Q29" s="66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</row>
    <row r="30" s="3" customFormat="1" ht="103.5" customHeight="1" spans="1:32">
      <c r="A30" s="12">
        <v>13</v>
      </c>
      <c r="B30" s="13"/>
      <c r="C30" s="14"/>
      <c r="D30" s="15" t="s">
        <v>34</v>
      </c>
      <c r="E30" s="15"/>
      <c r="F30" s="24"/>
      <c r="G30" s="18" t="s">
        <v>18</v>
      </c>
      <c r="H30" s="25" t="s">
        <v>35</v>
      </c>
      <c r="I30" s="41">
        <v>0.34</v>
      </c>
      <c r="J30" s="42">
        <f>190+28+8+11+6+32+12+5+4</f>
        <v>296</v>
      </c>
      <c r="K30" s="43">
        <f t="shared" si="1"/>
        <v>310.8</v>
      </c>
      <c r="L30" s="44">
        <v>1.05</v>
      </c>
      <c r="M30" s="41">
        <v>1</v>
      </c>
      <c r="N30" s="45">
        <v>5</v>
      </c>
      <c r="O30" s="45">
        <v>1273799</v>
      </c>
      <c r="P30" s="49" t="s">
        <v>95</v>
      </c>
      <c r="Q30" s="66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</row>
    <row r="31" s="3" customFormat="1" ht="31" customHeight="1" spans="1:32">
      <c r="A31" s="12">
        <v>14</v>
      </c>
      <c r="B31" s="13"/>
      <c r="C31" s="14"/>
      <c r="D31" s="15" t="s">
        <v>27</v>
      </c>
      <c r="E31" s="15"/>
      <c r="F31" s="24"/>
      <c r="G31" s="18" t="s">
        <v>18</v>
      </c>
      <c r="H31" s="18" t="s">
        <v>29</v>
      </c>
      <c r="I31" s="41"/>
      <c r="J31" s="42">
        <f>(12+48)/2</f>
        <v>30</v>
      </c>
      <c r="K31" s="43">
        <f t="shared" si="1"/>
        <v>31.5</v>
      </c>
      <c r="L31" s="44">
        <v>1.05</v>
      </c>
      <c r="M31" s="41">
        <v>1</v>
      </c>
      <c r="N31" s="45">
        <v>5</v>
      </c>
      <c r="O31" s="48">
        <v>1283809</v>
      </c>
      <c r="P31" s="49" t="s">
        <v>94</v>
      </c>
      <c r="Q31" s="66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</row>
    <row r="32" s="3" customFormat="1" ht="31" customHeight="1" spans="1:32">
      <c r="A32" s="12"/>
      <c r="B32" s="13"/>
      <c r="C32" s="14"/>
      <c r="D32" s="15"/>
      <c r="E32" s="15"/>
      <c r="F32" s="24"/>
      <c r="G32" s="18"/>
      <c r="H32" s="18" t="s">
        <v>30</v>
      </c>
      <c r="I32" s="41"/>
      <c r="J32" s="42">
        <f>(24+96)/2</f>
        <v>60</v>
      </c>
      <c r="K32" s="43">
        <f t="shared" si="1"/>
        <v>63</v>
      </c>
      <c r="L32" s="44">
        <v>1.05</v>
      </c>
      <c r="M32" s="41">
        <v>1</v>
      </c>
      <c r="N32" s="45">
        <v>5</v>
      </c>
      <c r="O32" s="50"/>
      <c r="P32" s="47"/>
      <c r="Q32" s="66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</row>
    <row r="33" s="3" customFormat="1" ht="31" customHeight="1" spans="1:32">
      <c r="A33" s="12"/>
      <c r="B33" s="13"/>
      <c r="C33" s="14"/>
      <c r="D33" s="15"/>
      <c r="E33" s="15"/>
      <c r="F33" s="24"/>
      <c r="G33" s="18"/>
      <c r="H33" s="18" t="s">
        <v>31</v>
      </c>
      <c r="I33" s="41"/>
      <c r="J33" s="42">
        <f>(24+96)/2</f>
        <v>60</v>
      </c>
      <c r="K33" s="43">
        <f t="shared" si="1"/>
        <v>63</v>
      </c>
      <c r="L33" s="44">
        <v>1.05</v>
      </c>
      <c r="M33" s="41">
        <v>1</v>
      </c>
      <c r="N33" s="45">
        <v>5</v>
      </c>
      <c r="O33" s="50"/>
      <c r="P33" s="47"/>
      <c r="Q33" s="66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</row>
    <row r="34" s="3" customFormat="1" ht="31" customHeight="1" spans="1:32">
      <c r="A34" s="12"/>
      <c r="B34" s="13"/>
      <c r="C34" s="14"/>
      <c r="D34" s="15"/>
      <c r="E34" s="15"/>
      <c r="F34" s="24"/>
      <c r="G34" s="18"/>
      <c r="H34" s="18" t="s">
        <v>32</v>
      </c>
      <c r="I34" s="41"/>
      <c r="J34" s="42">
        <f>(12+48)/2</f>
        <v>30</v>
      </c>
      <c r="K34" s="43">
        <f t="shared" si="1"/>
        <v>31.5</v>
      </c>
      <c r="L34" s="44">
        <v>1.05</v>
      </c>
      <c r="M34" s="41">
        <v>1</v>
      </c>
      <c r="N34" s="45">
        <v>5</v>
      </c>
      <c r="O34" s="51"/>
      <c r="P34" s="47"/>
      <c r="Q34" s="66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</row>
    <row r="35" s="3" customFormat="1" ht="60" customHeight="1" spans="1:32">
      <c r="A35" s="12">
        <v>18</v>
      </c>
      <c r="B35" s="13" t="s">
        <v>47</v>
      </c>
      <c r="C35" s="14"/>
      <c r="D35" s="15" t="s">
        <v>87</v>
      </c>
      <c r="E35" s="26"/>
      <c r="F35" s="24" t="s">
        <v>88</v>
      </c>
      <c r="G35" s="18" t="s">
        <v>18</v>
      </c>
      <c r="H35" s="18" t="s">
        <v>96</v>
      </c>
      <c r="I35" s="41">
        <v>0.2</v>
      </c>
      <c r="J35" s="42">
        <v>2378</v>
      </c>
      <c r="K35" s="43">
        <f t="shared" si="1"/>
        <v>2496.9</v>
      </c>
      <c r="L35" s="44">
        <v>1.05</v>
      </c>
      <c r="M35" s="41">
        <v>1</v>
      </c>
      <c r="N35" s="45">
        <v>5</v>
      </c>
      <c r="O35" s="46" t="s">
        <v>81</v>
      </c>
      <c r="P35" s="47"/>
      <c r="Q35" s="66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</row>
    <row r="36" s="3" customFormat="1" ht="40" customHeight="1" spans="1:32">
      <c r="A36" s="12">
        <v>15</v>
      </c>
      <c r="B36" s="13"/>
      <c r="C36" s="14"/>
      <c r="D36" s="15" t="s">
        <v>97</v>
      </c>
      <c r="E36" s="10"/>
      <c r="F36" s="19" t="s">
        <v>91</v>
      </c>
      <c r="G36" s="18" t="s">
        <v>18</v>
      </c>
      <c r="H36" s="18" t="s">
        <v>29</v>
      </c>
      <c r="I36" s="41">
        <v>0.17</v>
      </c>
      <c r="J36" s="42">
        <f>212+18+2+1+5+4+1+1+7+12+5+2+3+5+3</f>
        <v>281</v>
      </c>
      <c r="K36" s="43">
        <f t="shared" si="1"/>
        <v>295.05</v>
      </c>
      <c r="L36" s="44">
        <v>1.05</v>
      </c>
      <c r="M36" s="41">
        <v>1</v>
      </c>
      <c r="N36" s="45">
        <v>5</v>
      </c>
      <c r="O36" s="48">
        <v>1288443</v>
      </c>
      <c r="P36" s="49" t="s">
        <v>98</v>
      </c>
      <c r="Q36" s="66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</row>
    <row r="37" s="3" customFormat="1" ht="40" customHeight="1" spans="1:32">
      <c r="A37" s="12"/>
      <c r="B37" s="13"/>
      <c r="C37" s="14"/>
      <c r="D37" s="15"/>
      <c r="E37" s="10"/>
      <c r="F37" s="19"/>
      <c r="G37" s="18"/>
      <c r="H37" s="18" t="s">
        <v>30</v>
      </c>
      <c r="I37" s="41"/>
      <c r="J37" s="42">
        <f>424+36+4+2+10+8+2+2+14+24+10+4+6+10+6</f>
        <v>562</v>
      </c>
      <c r="K37" s="43">
        <f t="shared" si="1"/>
        <v>590.1</v>
      </c>
      <c r="L37" s="44">
        <v>1.05</v>
      </c>
      <c r="M37" s="41">
        <v>1</v>
      </c>
      <c r="N37" s="45">
        <v>5</v>
      </c>
      <c r="O37" s="50"/>
      <c r="P37" s="47"/>
      <c r="Q37" s="66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</row>
    <row r="38" s="3" customFormat="1" ht="40" customHeight="1" spans="1:32">
      <c r="A38" s="12"/>
      <c r="B38" s="13"/>
      <c r="C38" s="14"/>
      <c r="D38" s="15"/>
      <c r="E38" s="10"/>
      <c r="F38" s="19"/>
      <c r="G38" s="18"/>
      <c r="H38" s="18" t="s">
        <v>31</v>
      </c>
      <c r="I38" s="41"/>
      <c r="J38" s="42">
        <f>424+36+4+2+10+8+2+2+14+24+10+4+6+10+6</f>
        <v>562</v>
      </c>
      <c r="K38" s="43">
        <f t="shared" si="1"/>
        <v>590.1</v>
      </c>
      <c r="L38" s="44">
        <v>1.05</v>
      </c>
      <c r="M38" s="41">
        <v>1</v>
      </c>
      <c r="N38" s="45">
        <v>5</v>
      </c>
      <c r="O38" s="50"/>
      <c r="P38" s="47"/>
      <c r="Q38" s="66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</row>
    <row r="39" s="3" customFormat="1" ht="40" customHeight="1" spans="1:32">
      <c r="A39" s="12"/>
      <c r="B39" s="13"/>
      <c r="C39" s="14"/>
      <c r="D39" s="15"/>
      <c r="E39" s="10"/>
      <c r="F39" s="19"/>
      <c r="G39" s="18"/>
      <c r="H39" s="18" t="s">
        <v>32</v>
      </c>
      <c r="I39" s="41"/>
      <c r="J39" s="42">
        <f>424+36+4+2+10+8+2+2+14+24+10+4+6+10+6</f>
        <v>562</v>
      </c>
      <c r="K39" s="43">
        <f t="shared" si="1"/>
        <v>590.1</v>
      </c>
      <c r="L39" s="44">
        <v>1.05</v>
      </c>
      <c r="M39" s="41">
        <v>1</v>
      </c>
      <c r="N39" s="45">
        <v>5</v>
      </c>
      <c r="O39" s="50"/>
      <c r="P39" s="47"/>
      <c r="Q39" s="66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</row>
    <row r="40" s="3" customFormat="1" ht="40" customHeight="1" spans="1:32">
      <c r="A40" s="12"/>
      <c r="B40" s="13"/>
      <c r="C40" s="14"/>
      <c r="D40" s="15"/>
      <c r="E40" s="10"/>
      <c r="F40" s="19"/>
      <c r="G40" s="18"/>
      <c r="H40" s="18" t="s">
        <v>75</v>
      </c>
      <c r="I40" s="41"/>
      <c r="J40" s="42">
        <f>18+2+1+5+4+1+1+7+12+5+2+3+5+3</f>
        <v>69</v>
      </c>
      <c r="K40" s="43">
        <f t="shared" si="1"/>
        <v>72.45</v>
      </c>
      <c r="L40" s="44">
        <v>1.05</v>
      </c>
      <c r="M40" s="41">
        <v>1</v>
      </c>
      <c r="N40" s="45">
        <v>5</v>
      </c>
      <c r="O40" s="51"/>
      <c r="P40" s="47"/>
      <c r="Q40" s="66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</row>
    <row r="41" s="3" customFormat="1" ht="40" customHeight="1" spans="1:32">
      <c r="A41" s="12">
        <v>15</v>
      </c>
      <c r="B41" s="13"/>
      <c r="C41" s="14"/>
      <c r="D41" s="15"/>
      <c r="E41" s="10"/>
      <c r="F41" s="19" t="s">
        <v>99</v>
      </c>
      <c r="G41" s="18" t="s">
        <v>18</v>
      </c>
      <c r="H41" s="18" t="s">
        <v>29</v>
      </c>
      <c r="I41" s="41"/>
      <c r="J41" s="42">
        <f>4+20</f>
        <v>24</v>
      </c>
      <c r="K41" s="43">
        <f t="shared" si="1"/>
        <v>25.2</v>
      </c>
      <c r="L41" s="44">
        <v>1.05</v>
      </c>
      <c r="M41" s="41">
        <v>1</v>
      </c>
      <c r="N41" s="45">
        <v>5</v>
      </c>
      <c r="O41" s="48">
        <v>1290405</v>
      </c>
      <c r="P41" s="49" t="s">
        <v>100</v>
      </c>
      <c r="Q41" s="66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</row>
    <row r="42" s="3" customFormat="1" ht="40" customHeight="1" spans="1:32">
      <c r="A42" s="12"/>
      <c r="B42" s="13"/>
      <c r="C42" s="14"/>
      <c r="D42" s="15"/>
      <c r="E42" s="10"/>
      <c r="F42" s="19"/>
      <c r="G42" s="18"/>
      <c r="H42" s="18" t="s">
        <v>30</v>
      </c>
      <c r="I42" s="41"/>
      <c r="J42" s="42">
        <f>12+52</f>
        <v>64</v>
      </c>
      <c r="K42" s="43">
        <f t="shared" si="1"/>
        <v>67.2</v>
      </c>
      <c r="L42" s="44">
        <v>1.05</v>
      </c>
      <c r="M42" s="41">
        <v>1</v>
      </c>
      <c r="N42" s="45">
        <v>5</v>
      </c>
      <c r="O42" s="50"/>
      <c r="P42" s="47"/>
      <c r="Q42" s="66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</row>
    <row r="43" s="3" customFormat="1" ht="40" customHeight="1" spans="1:32">
      <c r="A43" s="12"/>
      <c r="B43" s="13"/>
      <c r="C43" s="14"/>
      <c r="D43" s="15"/>
      <c r="E43" s="10"/>
      <c r="F43" s="19"/>
      <c r="G43" s="18"/>
      <c r="H43" s="18" t="s">
        <v>31</v>
      </c>
      <c r="I43" s="41"/>
      <c r="J43" s="42">
        <f>8+48</f>
        <v>56</v>
      </c>
      <c r="K43" s="43">
        <f t="shared" si="1"/>
        <v>58.8</v>
      </c>
      <c r="L43" s="44">
        <v>1.05</v>
      </c>
      <c r="M43" s="41">
        <v>1</v>
      </c>
      <c r="N43" s="45">
        <v>5</v>
      </c>
      <c r="O43" s="50"/>
      <c r="P43" s="47"/>
      <c r="Q43" s="66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</row>
    <row r="44" s="3" customFormat="1" ht="40" customHeight="1" spans="1:32">
      <c r="A44" s="12"/>
      <c r="B44" s="13"/>
      <c r="C44" s="14"/>
      <c r="D44" s="15"/>
      <c r="E44" s="10"/>
      <c r="F44" s="19"/>
      <c r="G44" s="18"/>
      <c r="H44" s="18" t="s">
        <v>32</v>
      </c>
      <c r="I44" s="41"/>
      <c r="J44" s="42">
        <f>8+48</f>
        <v>56</v>
      </c>
      <c r="K44" s="43">
        <f t="shared" si="1"/>
        <v>58.8</v>
      </c>
      <c r="L44" s="44">
        <v>1.05</v>
      </c>
      <c r="M44" s="41">
        <v>1</v>
      </c>
      <c r="N44" s="45">
        <v>5</v>
      </c>
      <c r="O44" s="50"/>
      <c r="P44" s="47"/>
      <c r="Q44" s="66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</row>
    <row r="45" s="3" customFormat="1" ht="40" customHeight="1" spans="1:32">
      <c r="A45" s="12"/>
      <c r="B45" s="13"/>
      <c r="C45" s="14"/>
      <c r="D45" s="15"/>
      <c r="E45" s="10"/>
      <c r="F45" s="19"/>
      <c r="G45" s="18"/>
      <c r="H45" s="18" t="s">
        <v>75</v>
      </c>
      <c r="I45" s="41"/>
      <c r="J45" s="42">
        <f>4+18</f>
        <v>22</v>
      </c>
      <c r="K45" s="43">
        <f t="shared" si="1"/>
        <v>23.1</v>
      </c>
      <c r="L45" s="44">
        <v>1.05</v>
      </c>
      <c r="M45" s="41">
        <v>1</v>
      </c>
      <c r="N45" s="45">
        <v>5</v>
      </c>
      <c r="O45" s="51"/>
      <c r="P45" s="47"/>
      <c r="Q45" s="66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</row>
    <row r="46" s="3" customFormat="1" ht="32.15" hidden="1" customHeight="1" spans="1:32">
      <c r="A46" s="12"/>
      <c r="B46" s="13"/>
      <c r="C46" s="14"/>
      <c r="D46" s="20" t="s">
        <v>48</v>
      </c>
      <c r="E46" s="20"/>
      <c r="F46" s="21"/>
      <c r="G46" s="22"/>
      <c r="H46" s="27" t="s">
        <v>49</v>
      </c>
      <c r="I46" s="52"/>
      <c r="J46" s="53"/>
      <c r="K46" s="54"/>
      <c r="L46" s="55"/>
      <c r="M46" s="52"/>
      <c r="N46" s="45"/>
      <c r="O46" s="45"/>
      <c r="P46" s="56">
        <v>1290399</v>
      </c>
      <c r="Q46" s="68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</row>
    <row r="47" s="3" customFormat="1" ht="32.15" hidden="1" customHeight="1" spans="1:32">
      <c r="A47" s="12"/>
      <c r="B47" s="13"/>
      <c r="C47" s="14"/>
      <c r="D47" s="20" t="s">
        <v>50</v>
      </c>
      <c r="E47" s="20"/>
      <c r="F47" s="21"/>
      <c r="G47" s="22"/>
      <c r="H47" s="27" t="s">
        <v>51</v>
      </c>
      <c r="I47" s="52"/>
      <c r="J47" s="53"/>
      <c r="K47" s="54"/>
      <c r="L47" s="55"/>
      <c r="M47" s="52"/>
      <c r="N47" s="45"/>
      <c r="O47" s="45"/>
      <c r="P47" s="56">
        <v>1290398</v>
      </c>
      <c r="Q47" s="68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</row>
    <row r="48" s="3" customFormat="1" ht="32.15" hidden="1" customHeight="1" spans="1:32">
      <c r="A48" s="12"/>
      <c r="B48" s="13"/>
      <c r="C48" s="14"/>
      <c r="D48" s="28" t="s">
        <v>52</v>
      </c>
      <c r="E48" s="20"/>
      <c r="F48" s="21"/>
      <c r="G48" s="22"/>
      <c r="H48" s="27" t="s">
        <v>53</v>
      </c>
      <c r="I48" s="52"/>
      <c r="J48" s="53"/>
      <c r="K48" s="54"/>
      <c r="L48" s="55"/>
      <c r="M48" s="52"/>
      <c r="N48" s="45"/>
      <c r="O48" s="45"/>
      <c r="P48" s="56">
        <v>1290387</v>
      </c>
      <c r="Q48" s="68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</row>
    <row r="49" s="3" customFormat="1" ht="65.5" customHeight="1" spans="1:32">
      <c r="A49" s="12">
        <v>5</v>
      </c>
      <c r="B49" s="13"/>
      <c r="C49" s="14"/>
      <c r="D49" s="15" t="s">
        <v>20</v>
      </c>
      <c r="E49" s="15"/>
      <c r="F49" s="24"/>
      <c r="G49" s="18" t="s">
        <v>18</v>
      </c>
      <c r="H49" s="25" t="s">
        <v>54</v>
      </c>
      <c r="I49" s="41">
        <v>0.34</v>
      </c>
      <c r="J49" s="42">
        <f>212</f>
        <v>212</v>
      </c>
      <c r="K49" s="43">
        <f t="shared" ref="K49:K55" si="2">J49*L49</f>
        <v>222.6</v>
      </c>
      <c r="L49" s="44">
        <v>1.05</v>
      </c>
      <c r="M49" s="41">
        <v>1</v>
      </c>
      <c r="N49" s="45">
        <v>5</v>
      </c>
      <c r="O49" s="45">
        <v>1288443</v>
      </c>
      <c r="P49" s="49">
        <v>1288443</v>
      </c>
      <c r="Q49" s="66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</row>
    <row r="50" s="3" customFormat="1" ht="88.5" customHeight="1" spans="1:32">
      <c r="A50" s="12"/>
      <c r="B50" s="13"/>
      <c r="C50" s="14"/>
      <c r="D50" s="15" t="s">
        <v>55</v>
      </c>
      <c r="E50" s="15"/>
      <c r="F50" s="24"/>
      <c r="G50" s="18"/>
      <c r="H50" s="25" t="s">
        <v>56</v>
      </c>
      <c r="I50" s="41"/>
      <c r="J50" s="42">
        <f>8+18+2+1+5+4+1+1+7+12+5+4+3+2+3+5+3</f>
        <v>84</v>
      </c>
      <c r="K50" s="43">
        <f t="shared" si="2"/>
        <v>88.2</v>
      </c>
      <c r="L50" s="44">
        <v>1.05</v>
      </c>
      <c r="M50" s="41">
        <v>1</v>
      </c>
      <c r="N50" s="45">
        <v>5</v>
      </c>
      <c r="O50" s="45">
        <v>1290388</v>
      </c>
      <c r="P50" s="49" t="s">
        <v>101</v>
      </c>
      <c r="Q50" s="66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</row>
    <row r="51" s="3" customFormat="1" ht="31" customHeight="1" spans="1:32">
      <c r="A51" s="12">
        <v>6</v>
      </c>
      <c r="B51" s="13"/>
      <c r="C51" s="14"/>
      <c r="D51" s="15" t="s">
        <v>27</v>
      </c>
      <c r="E51" s="15"/>
      <c r="F51" s="24"/>
      <c r="G51" s="18" t="s">
        <v>18</v>
      </c>
      <c r="H51" s="18" t="s">
        <v>29</v>
      </c>
      <c r="I51" s="41"/>
      <c r="J51" s="42">
        <f>(4+20)/2</f>
        <v>12</v>
      </c>
      <c r="K51" s="43">
        <f t="shared" si="2"/>
        <v>12.6</v>
      </c>
      <c r="L51" s="44">
        <v>1.05</v>
      </c>
      <c r="M51" s="41">
        <v>1</v>
      </c>
      <c r="N51" s="45">
        <v>5</v>
      </c>
      <c r="O51" s="48">
        <v>1290405</v>
      </c>
      <c r="P51" s="49" t="s">
        <v>102</v>
      </c>
      <c r="Q51" s="66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="3" customFormat="1" ht="31" customHeight="1" spans="1:32">
      <c r="A52" s="12"/>
      <c r="B52" s="13"/>
      <c r="C52" s="14"/>
      <c r="D52" s="15"/>
      <c r="E52" s="15"/>
      <c r="F52" s="24"/>
      <c r="G52" s="18"/>
      <c r="H52" s="18" t="s">
        <v>30</v>
      </c>
      <c r="I52" s="41"/>
      <c r="J52" s="42">
        <f>(12+52)/2</f>
        <v>32</v>
      </c>
      <c r="K52" s="43">
        <f t="shared" si="2"/>
        <v>33.6</v>
      </c>
      <c r="L52" s="44">
        <v>1.05</v>
      </c>
      <c r="M52" s="41">
        <v>1</v>
      </c>
      <c r="N52" s="45">
        <v>5</v>
      </c>
      <c r="O52" s="50"/>
      <c r="P52" s="47"/>
      <c r="Q52" s="66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="3" customFormat="1" ht="31" customHeight="1" spans="1:32">
      <c r="A53" s="12"/>
      <c r="B53" s="13"/>
      <c r="C53" s="14"/>
      <c r="D53" s="15"/>
      <c r="E53" s="15"/>
      <c r="F53" s="24"/>
      <c r="G53" s="18"/>
      <c r="H53" s="18" t="s">
        <v>31</v>
      </c>
      <c r="I53" s="41"/>
      <c r="J53" s="42">
        <f>(8+48)/2</f>
        <v>28</v>
      </c>
      <c r="K53" s="43">
        <f t="shared" si="2"/>
        <v>29.4</v>
      </c>
      <c r="L53" s="44">
        <v>1.05</v>
      </c>
      <c r="M53" s="41">
        <v>1</v>
      </c>
      <c r="N53" s="45">
        <v>5</v>
      </c>
      <c r="O53" s="50"/>
      <c r="P53" s="47"/>
      <c r="Q53" s="66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="3" customFormat="1" ht="31" customHeight="1" spans="1:32">
      <c r="A54" s="12"/>
      <c r="B54" s="13"/>
      <c r="C54" s="14"/>
      <c r="D54" s="15"/>
      <c r="E54" s="15"/>
      <c r="F54" s="24"/>
      <c r="G54" s="18"/>
      <c r="H54" s="18" t="s">
        <v>32</v>
      </c>
      <c r="I54" s="41"/>
      <c r="J54" s="42">
        <f>(8+48)/2</f>
        <v>28</v>
      </c>
      <c r="K54" s="43">
        <f t="shared" si="2"/>
        <v>29.4</v>
      </c>
      <c r="L54" s="44">
        <v>1.05</v>
      </c>
      <c r="M54" s="41">
        <v>1</v>
      </c>
      <c r="N54" s="45">
        <v>5</v>
      </c>
      <c r="O54" s="50"/>
      <c r="P54" s="47"/>
      <c r="Q54" s="66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="3" customFormat="1" ht="31" customHeight="1" spans="1:32">
      <c r="A55" s="12"/>
      <c r="B55" s="13"/>
      <c r="C55" s="14"/>
      <c r="D55" s="15"/>
      <c r="E55" s="15"/>
      <c r="F55" s="24"/>
      <c r="G55" s="18"/>
      <c r="H55" s="18" t="s">
        <v>75</v>
      </c>
      <c r="I55" s="41"/>
      <c r="J55" s="42">
        <f>(4+18)/2</f>
        <v>11</v>
      </c>
      <c r="K55" s="43">
        <f t="shared" si="2"/>
        <v>11.55</v>
      </c>
      <c r="L55" s="44">
        <v>1.05</v>
      </c>
      <c r="M55" s="41">
        <v>1</v>
      </c>
      <c r="N55" s="45">
        <v>5</v>
      </c>
      <c r="O55" s="51"/>
      <c r="P55" s="47"/>
      <c r="Q55" s="66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="3" customFormat="1" ht="40" customHeight="1" spans="1:32">
      <c r="A56" s="29"/>
      <c r="B56" s="30"/>
      <c r="C56" s="31"/>
      <c r="D56" s="32"/>
      <c r="E56" s="32"/>
      <c r="F56" s="33"/>
      <c r="G56" s="34"/>
      <c r="H56" s="34"/>
      <c r="I56" s="59"/>
      <c r="J56" s="60"/>
      <c r="K56" s="61"/>
      <c r="L56" s="62"/>
      <c r="M56" s="59"/>
      <c r="N56" s="59"/>
      <c r="O56" s="59"/>
      <c r="P56" s="59"/>
      <c r="Q56" s="69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ht="18.65" customHeight="1" spans="6:16">
      <c r="F57" s="35"/>
      <c r="G57" s="35"/>
      <c r="H57" s="35"/>
      <c r="I57" s="35"/>
      <c r="J57" s="63"/>
      <c r="K57" s="35"/>
      <c r="L57" s="35"/>
      <c r="M57" s="35"/>
      <c r="N57" s="35"/>
      <c r="O57" s="35"/>
      <c r="P57" s="35"/>
    </row>
    <row r="58" ht="18.65" customHeight="1" spans="6:16">
      <c r="F58" s="35"/>
      <c r="G58" s="35"/>
      <c r="H58" s="35"/>
      <c r="I58" s="35"/>
      <c r="J58" s="63"/>
      <c r="K58" s="35"/>
      <c r="L58" s="35"/>
      <c r="M58" s="35"/>
      <c r="N58" s="35"/>
      <c r="O58" s="35"/>
      <c r="P58" s="35"/>
    </row>
    <row r="59" spans="10:10">
      <c r="J59" s="64"/>
    </row>
    <row r="1048029" s="4" customFormat="1" spans="1:20">
      <c r="A1048029" s="5"/>
      <c r="B1048029" s="5"/>
      <c r="C1048029" s="5"/>
      <c r="D1048029" s="70"/>
      <c r="E1048029" s="2"/>
      <c r="I1048029" s="5"/>
      <c r="J1048029" s="6"/>
      <c r="K1048029" s="6"/>
      <c r="M1048029" s="5"/>
      <c r="N1048029" s="5"/>
      <c r="O1048029" s="5"/>
      <c r="P1048029" s="5"/>
      <c r="Q1048029" s="5"/>
      <c r="R1048029" s="5"/>
      <c r="S1048029" s="5"/>
      <c r="T1048029" s="5"/>
    </row>
  </sheetData>
  <mergeCells count="74">
    <mergeCell ref="A1:Q1"/>
    <mergeCell ref="A4:A8"/>
    <mergeCell ref="A9:A13"/>
    <mergeCell ref="A16:A20"/>
    <mergeCell ref="A22:A25"/>
    <mergeCell ref="A26:A29"/>
    <mergeCell ref="A31:A34"/>
    <mergeCell ref="A36:A40"/>
    <mergeCell ref="A41:A45"/>
    <mergeCell ref="A51:A55"/>
    <mergeCell ref="B3:B20"/>
    <mergeCell ref="B21:B34"/>
    <mergeCell ref="B35:B55"/>
    <mergeCell ref="C3:C20"/>
    <mergeCell ref="C21:C34"/>
    <mergeCell ref="C35:C55"/>
    <mergeCell ref="D4:D13"/>
    <mergeCell ref="D16:D20"/>
    <mergeCell ref="D22:D29"/>
    <mergeCell ref="D31:D34"/>
    <mergeCell ref="D36:D40"/>
    <mergeCell ref="D41:D45"/>
    <mergeCell ref="D51:D55"/>
    <mergeCell ref="E4:E8"/>
    <mergeCell ref="E9:E13"/>
    <mergeCell ref="E16:E20"/>
    <mergeCell ref="E22:E25"/>
    <mergeCell ref="E26:E29"/>
    <mergeCell ref="E31:E34"/>
    <mergeCell ref="E36:E40"/>
    <mergeCell ref="E41:E45"/>
    <mergeCell ref="E51:E55"/>
    <mergeCell ref="F4:F8"/>
    <mergeCell ref="F9:F13"/>
    <mergeCell ref="F16:F20"/>
    <mergeCell ref="F22:F25"/>
    <mergeCell ref="F26:F29"/>
    <mergeCell ref="F31:F34"/>
    <mergeCell ref="F36:F40"/>
    <mergeCell ref="F41:F45"/>
    <mergeCell ref="F51:F55"/>
    <mergeCell ref="G4:G8"/>
    <mergeCell ref="G9:G13"/>
    <mergeCell ref="G16:G20"/>
    <mergeCell ref="G22:G25"/>
    <mergeCell ref="G26:G29"/>
    <mergeCell ref="G31:G34"/>
    <mergeCell ref="G36:G40"/>
    <mergeCell ref="G41:G45"/>
    <mergeCell ref="G51:G55"/>
    <mergeCell ref="I4:I13"/>
    <mergeCell ref="I15:I20"/>
    <mergeCell ref="I22:I29"/>
    <mergeCell ref="I30:I34"/>
    <mergeCell ref="I36:I45"/>
    <mergeCell ref="I49:I55"/>
    <mergeCell ref="O4:O8"/>
    <mergeCell ref="O9:O13"/>
    <mergeCell ref="O16:O20"/>
    <mergeCell ref="O22:O25"/>
    <mergeCell ref="O26:O29"/>
    <mergeCell ref="O31:O34"/>
    <mergeCell ref="O36:O40"/>
    <mergeCell ref="O41:O45"/>
    <mergeCell ref="O51:O55"/>
    <mergeCell ref="P4:P8"/>
    <mergeCell ref="P9:P13"/>
    <mergeCell ref="P16:P20"/>
    <mergeCell ref="P22:P25"/>
    <mergeCell ref="P26:P29"/>
    <mergeCell ref="P31:P34"/>
    <mergeCell ref="P36:P40"/>
    <mergeCell ref="P41:P45"/>
    <mergeCell ref="P51:P55"/>
  </mergeCells>
  <pageMargins left="0.7" right="0.7" top="0.75" bottom="0.75" header="0.3" footer="0.3"/>
  <pageSetup paperSize="9" scale="10" orientation="landscape"/>
  <headerFooter/>
  <rowBreaks count="1" manualBreakCount="1">
    <brk id="78" max="1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Recall 挂牌+贴纸 (2)</vt:lpstr>
      <vt:lpstr>Recall 挂牌+贴纸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平常心A</cp:lastModifiedBy>
  <dcterms:created xsi:type="dcterms:W3CDTF">2024-04-03T11:03:00Z</dcterms:created>
  <dcterms:modified xsi:type="dcterms:W3CDTF">2024-04-09T07:37:15Z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A0DBE42D493F455584A36076BE028DA3_12</vt:lpwstr>
  </property>
  <property fmtid="{D5CDD505-2E9C-101B-9397-08002B2CF9AE}" pid="3" name="KSOProductBuildVer">
    <vt:lpwstr>2052-12.1.0.16417</vt:lpwstr>
  </property>
</Properties>
</file>