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<sst xmlns="http://schemas.openxmlformats.org/spreadsheetml/2006/main" count="55" uniqueCount="32">
  <si>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t>张家港恩琪辅料</t>
  </si>
  <si>
    <t>PO-35485  25-ZC0310</t>
  </si>
  <si>
    <t>Style #</t>
  </si>
  <si>
    <t>Size</t>
  </si>
  <si>
    <t>Colour</t>
  </si>
  <si>
    <r>
      <t xml:space="preserve">Item# </t>
    </r>
    <r>
      <rPr>
        <b/>
        <sz val="10"/>
        <color rgb="FFFF0000"/>
        <rFont val="宋体"/>
        <charset val="134"/>
      </rPr>
      <t>看条码分</t>
    </r>
  </si>
  <si>
    <t>收货工厂</t>
  </si>
  <si>
    <r>
      <t>1</t>
    </r>
    <r>
      <rPr>
        <b/>
        <sz val="10"/>
        <color rgb="FF000000"/>
        <rFont val="宋体"/>
        <charset val="134"/>
      </rPr>
      <t>批次</t>
    </r>
  </si>
  <si>
    <r>
      <t>2</t>
    </r>
    <r>
      <rPr>
        <b/>
        <sz val="10"/>
        <color rgb="FF000000"/>
        <rFont val="宋体"/>
        <charset val="134"/>
      </rPr>
      <t>批次</t>
    </r>
  </si>
  <si>
    <r>
      <t>3</t>
    </r>
    <r>
      <rPr>
        <b/>
        <sz val="10"/>
        <color rgb="FF000000"/>
        <rFont val="宋体"/>
        <charset val="134"/>
      </rPr>
      <t>批次</t>
    </r>
  </si>
  <si>
    <r>
      <t>4</t>
    </r>
    <r>
      <rPr>
        <b/>
        <sz val="10"/>
        <color rgb="FF000000"/>
        <rFont val="宋体"/>
        <charset val="134"/>
      </rPr>
      <t>批次</t>
    </r>
  </si>
  <si>
    <r>
      <t>5</t>
    </r>
    <r>
      <rPr>
        <b/>
        <sz val="10"/>
        <color rgb="FF000000"/>
        <rFont val="宋体"/>
        <charset val="134"/>
      </rPr>
      <t>批次</t>
    </r>
  </si>
  <si>
    <r>
      <t>6</t>
    </r>
    <r>
      <rPr>
        <b/>
        <sz val="10"/>
        <color rgb="FF000000"/>
        <rFont val="宋体"/>
        <charset val="134"/>
      </rPr>
      <t>批次</t>
    </r>
  </si>
  <si>
    <t>汇总</t>
  </si>
  <si>
    <t>INSERT</t>
  </si>
  <si>
    <t>UPC</t>
  </si>
  <si>
    <t>INS-794 彩卡</t>
  </si>
  <si>
    <t xml:space="preserve">Q29142 Milie </t>
  </si>
  <si>
    <t>Throw 50"x70"</t>
  </si>
  <si>
    <t>Tea Rose</t>
  </si>
  <si>
    <t>映山红映山红纺织品有限公司 /南通通州区东社镇 /陈菊霞/13801489595</t>
  </si>
  <si>
    <t>Blue Fog</t>
  </si>
  <si>
    <t>Q27813 Gilmore</t>
  </si>
  <si>
    <t>Navy</t>
  </si>
  <si>
    <t>Pine</t>
  </si>
  <si>
    <t>Q29538 Claire</t>
  </si>
  <si>
    <t>Charcoal</t>
  </si>
  <si>
    <t xml:space="preserve">赛林南通赛林家纺有限公司/南通通州区狮子桥路16号/尹彐芳/18964058237 </t>
  </si>
  <si>
    <t>Ivory</t>
  </si>
  <si>
    <t>Stucco</t>
  </si>
  <si>
    <t>南通如东丰利镇丰坝路80号 春山家纺  /13390951528/王红</t>
  </si>
  <si>
    <t>Gray Fog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</si>
</sst>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\¥#,##0.00;\¥\-#,##0.00"/>
  </numFmts>
  <fonts count="36">
    <font>
      <sz val="11"/>
      <color theme="1"/>
      <name val="宋体"/>
      <charset val="134"/>
      <scheme val="minor"/>
    </font>
    <font>
      <sz val="16"/>
      <color rgb="FF000000"/>
      <name val="Calibri"/>
      <charset val="134"/>
    </font>
    <font>
      <sz val="10"/>
      <color rgb="FF000000"/>
      <name val="Calibri"/>
      <charset val="134"/>
    </font>
    <font>
      <sz val="8"/>
      <color rgb="FF000000"/>
      <name val="Calibri"/>
      <charset val="134"/>
    </font>
    <font>
      <sz val="16"/>
      <color rgb="FF000000"/>
      <name val="宋体"/>
      <charset val="134"/>
    </font>
    <font>
      <b/>
      <sz val="10"/>
      <name val="Calibri"/>
      <charset val="134"/>
    </font>
    <font>
      <b/>
      <sz val="10"/>
      <color rgb="FFFF0000"/>
      <name val="Calibri"/>
      <charset val="134"/>
    </font>
    <font>
      <b/>
      <sz val="10"/>
      <name val="宋体"/>
      <charset val="134"/>
    </font>
    <font>
      <b/>
      <sz val="10"/>
      <color rgb="FF000000"/>
      <name val="Calibri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rgb="FF000000"/>
      <name val="Calibri"/>
      <charset val="134"/>
    </font>
    <font>
      <b/>
      <sz val="18"/>
      <color rgb="FFFF0000"/>
      <name val="宋体"/>
      <charset val="134"/>
    </font>
    <font>
      <b/>
      <sz val="8"/>
      <color rgb="FF000000"/>
      <name val="宋体"/>
      <charset val="134"/>
    </font>
    <font>
      <b/>
      <sz val="8"/>
      <color rgb="FF00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9" borderId="13" applyNumberFormat="0" applyAlignment="0" applyProtection="0">
      <alignment vertical="center"/>
    </xf>
    <xf numFmtId="0" fontId="26" fillId="9" borderId="12" applyNumberFormat="0" applyAlignment="0" applyProtection="0">
      <alignment vertical="center"/>
    </xf>
    <xf numFmtId="0" fontId="27" fillId="10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shrinkToFit="1"/>
    </xf>
    <xf numFmtId="0" fontId="8" fillId="2" borderId="3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shrinkToFit="1"/>
    </xf>
    <xf numFmtId="0" fontId="9" fillId="5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1" fontId="2" fillId="3" borderId="0" xfId="0" applyNumberFormat="1" applyFont="1" applyFill="1" applyBorder="1" applyAlignment="1">
      <alignment horizontal="center" vertical="center"/>
    </xf>
    <xf numFmtId="1" fontId="2" fillId="4" borderId="0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 vertical="center"/>
    </xf>
    <xf numFmtId="1" fontId="2" fillId="5" borderId="8" xfId="0" applyNumberFormat="1" applyFont="1" applyFill="1" applyBorder="1" applyAlignment="1">
      <alignment horizontal="center" vertical="center"/>
    </xf>
    <xf numFmtId="1" fontId="2" fillId="6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"/>
  <sheetViews>
    <sheetView tabSelected="1" zoomScale="90" zoomScaleNormal="90" topLeftCell="A2" workbookViewId="0">
      <selection activeCell="E32" sqref="E32"/>
    </sheetView>
  </sheetViews>
  <sheetFormatPr defaultColWidth="9" defaultRowHeight="13"/>
  <cols>
    <col min="1" max="1" width="20.1272727272727" style="3" customWidth="1"/>
    <col min="2" max="2" width="18.5" style="3" customWidth="1"/>
    <col min="3" max="3" width="13.6272727272727" style="3" customWidth="1"/>
    <col min="4" max="4" width="11.8181818181818" style="3" customWidth="1"/>
    <col min="5" max="5" width="34.6363636363636" style="3" customWidth="1"/>
    <col min="6" max="6" width="11.1272727272727" style="3" customWidth="1"/>
    <col min="7" max="7" width="12.7545454545455" style="2" customWidth="1"/>
    <col min="8" max="8" width="13.8727272727273" style="3" customWidth="1"/>
    <col min="9" max="14" width="9.25454545454545" style="3" customWidth="1"/>
    <col min="15" max="15" width="10.7545454545455" style="3" customWidth="1"/>
    <col min="16" max="17" width="9.25454545454545" style="3" customWidth="1"/>
    <col min="18" max="18" width="11.6636363636364" style="3" customWidth="1"/>
    <col min="19" max="19" width="7.77272727272727" style="3" customWidth="1"/>
    <col min="20" max="20" width="11.2545454545455" style="3" customWidth="1"/>
    <col min="21" max="21" width="10.1272727272727" style="3" customWidth="1"/>
    <col min="22" max="22" width="9.25454545454545" style="3" customWidth="1"/>
    <col min="23" max="23" width="11.2545454545455" style="4" customWidth="1"/>
    <col min="24" max="16384" width="9" style="3"/>
  </cols>
  <sheetData>
    <row r="1" s="1" customFormat="1" ht="27" customHeight="1" spans="1:23">
      <c r="A1" s="5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W1" s="32"/>
    </row>
    <row r="3" ht="23" spans="16:17">
      <c r="P3" s="31"/>
      <c r="Q3" s="31"/>
    </row>
    <row r="4" s="2" customFormat="1" spans="1:23">
      <c r="A4" s="8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W4" s="33"/>
    </row>
    <row r="5" s="2" customFormat="1" ht="13.5" customHeight="1" spans="1:20">
      <c r="A5" s="9" t="s">
        <v>2</v>
      </c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3"/>
      <c r="H5" s="14" t="s">
        <v>8</v>
      </c>
      <c r="I5" s="14"/>
      <c r="J5" s="14" t="s">
        <v>9</v>
      </c>
      <c r="K5" s="14"/>
      <c r="L5" s="14" t="s">
        <v>10</v>
      </c>
      <c r="M5" s="14"/>
      <c r="N5" s="12" t="s">
        <v>11</v>
      </c>
      <c r="O5" s="13"/>
      <c r="P5" s="12" t="s">
        <v>12</v>
      </c>
      <c r="Q5" s="13"/>
      <c r="R5" s="34" t="s">
        <v>13</v>
      </c>
      <c r="S5" s="35"/>
      <c r="T5" s="33"/>
    </row>
    <row r="6" s="2" customFormat="1" spans="1:20">
      <c r="A6" s="9"/>
      <c r="B6" s="9"/>
      <c r="C6" s="9"/>
      <c r="D6" s="10"/>
      <c r="E6" s="9"/>
      <c r="F6" s="9" t="s">
        <v>14</v>
      </c>
      <c r="G6" s="9" t="s">
        <v>15</v>
      </c>
      <c r="H6" s="9" t="s">
        <v>14</v>
      </c>
      <c r="I6" s="9" t="s">
        <v>15</v>
      </c>
      <c r="J6" s="9" t="s">
        <v>14</v>
      </c>
      <c r="K6" s="9" t="s">
        <v>15</v>
      </c>
      <c r="L6" s="9" t="s">
        <v>14</v>
      </c>
      <c r="M6" s="9" t="s">
        <v>15</v>
      </c>
      <c r="N6" s="9" t="s">
        <v>14</v>
      </c>
      <c r="O6" s="9" t="s">
        <v>15</v>
      </c>
      <c r="P6" s="9" t="s">
        <v>14</v>
      </c>
      <c r="Q6" s="9" t="s">
        <v>15</v>
      </c>
      <c r="R6" s="36" t="s">
        <v>16</v>
      </c>
      <c r="S6" s="37" t="s">
        <v>15</v>
      </c>
      <c r="T6" s="33"/>
    </row>
    <row r="7" s="2" customFormat="1" ht="14.5" spans="1:20">
      <c r="A7" s="15" t="s">
        <v>17</v>
      </c>
      <c r="B7" s="16" t="s">
        <v>18</v>
      </c>
      <c r="C7" s="16" t="s">
        <v>19</v>
      </c>
      <c r="D7" s="16">
        <v>36466</v>
      </c>
      <c r="E7" s="17" t="s">
        <v>20</v>
      </c>
      <c r="F7" s="18">
        <f>3698+984</f>
        <v>4682</v>
      </c>
      <c r="G7" s="18">
        <v>984</v>
      </c>
      <c r="H7" s="18">
        <f>1206+272</f>
        <v>1478</v>
      </c>
      <c r="I7" s="18">
        <v>272</v>
      </c>
      <c r="J7" s="18">
        <f>604+324</f>
        <v>928</v>
      </c>
      <c r="K7" s="18">
        <v>324</v>
      </c>
      <c r="L7" s="18">
        <f>2012+324</f>
        <v>2336</v>
      </c>
      <c r="M7" s="18">
        <v>324</v>
      </c>
      <c r="N7" s="18">
        <f>804+108</f>
        <v>912</v>
      </c>
      <c r="O7" s="18">
        <v>108</v>
      </c>
      <c r="P7" s="18">
        <v>110</v>
      </c>
      <c r="Q7" s="18">
        <v>110</v>
      </c>
      <c r="R7" s="38">
        <f>F7+H7+J7+L7+N7+P7</f>
        <v>10446</v>
      </c>
      <c r="S7" s="38">
        <f>G7+I7+K7+M7+O7+Q7</f>
        <v>2122</v>
      </c>
      <c r="T7" s="33"/>
    </row>
    <row r="8" s="2" customFormat="1" ht="14.5" spans="1:20">
      <c r="A8" s="15" t="s">
        <v>17</v>
      </c>
      <c r="B8" s="16" t="s">
        <v>18</v>
      </c>
      <c r="C8" s="16" t="s">
        <v>21</v>
      </c>
      <c r="D8" s="16">
        <v>36467</v>
      </c>
      <c r="E8" s="19"/>
      <c r="F8" s="18">
        <v>4682</v>
      </c>
      <c r="G8" s="18">
        <v>984</v>
      </c>
      <c r="H8" s="18">
        <v>1478</v>
      </c>
      <c r="I8" s="18">
        <v>272</v>
      </c>
      <c r="J8" s="18">
        <v>928</v>
      </c>
      <c r="K8" s="18">
        <v>324</v>
      </c>
      <c r="L8" s="18">
        <v>2336</v>
      </c>
      <c r="M8" s="18">
        <v>324</v>
      </c>
      <c r="N8" s="18">
        <v>912</v>
      </c>
      <c r="O8" s="18">
        <v>108</v>
      </c>
      <c r="P8" s="18">
        <v>110</v>
      </c>
      <c r="Q8" s="18">
        <v>110</v>
      </c>
      <c r="R8" s="38">
        <f t="shared" ref="R8:R15" si="0">F8+H8+J8+L8+N8+P8</f>
        <v>10446</v>
      </c>
      <c r="S8" s="38">
        <f t="shared" ref="S8:S15" si="1">G8+I8+K8+M8+O8+Q8</f>
        <v>2122</v>
      </c>
      <c r="T8" s="33"/>
    </row>
    <row r="9" s="2" customFormat="1" ht="14.5" spans="1:20">
      <c r="A9" s="15" t="s">
        <v>22</v>
      </c>
      <c r="B9" s="16" t="s">
        <v>18</v>
      </c>
      <c r="C9" s="16" t="s">
        <v>23</v>
      </c>
      <c r="D9" s="16">
        <v>38239</v>
      </c>
      <c r="E9" s="19"/>
      <c r="F9" s="18">
        <v>2000</v>
      </c>
      <c r="G9" s="20">
        <v>400</v>
      </c>
      <c r="H9" s="18">
        <f>4140+482</f>
        <v>4622</v>
      </c>
      <c r="I9" s="18">
        <v>482</v>
      </c>
      <c r="J9" s="18">
        <f>2070+578</f>
        <v>2648</v>
      </c>
      <c r="K9" s="18">
        <v>578</v>
      </c>
      <c r="L9" s="18">
        <f>6902+578</f>
        <v>7480</v>
      </c>
      <c r="M9" s="18">
        <v>578</v>
      </c>
      <c r="N9" s="18">
        <f>2762+194</f>
        <v>2956</v>
      </c>
      <c r="O9" s="18">
        <v>194</v>
      </c>
      <c r="P9" s="18">
        <v>192</v>
      </c>
      <c r="Q9" s="18">
        <v>192</v>
      </c>
      <c r="R9" s="38">
        <f t="shared" si="0"/>
        <v>19898</v>
      </c>
      <c r="S9" s="38">
        <f t="shared" si="1"/>
        <v>2424</v>
      </c>
      <c r="T9" s="33"/>
    </row>
    <row r="10" s="2" customFormat="1" ht="14.5" spans="1:20">
      <c r="A10" s="15" t="s">
        <v>22</v>
      </c>
      <c r="B10" s="16" t="s">
        <v>18</v>
      </c>
      <c r="C10" s="16" t="s">
        <v>24</v>
      </c>
      <c r="D10" s="16">
        <v>38801</v>
      </c>
      <c r="E10" s="21"/>
      <c r="F10" s="18">
        <v>2000</v>
      </c>
      <c r="G10" s="18">
        <v>400</v>
      </c>
      <c r="H10" s="18">
        <f>4306+482</f>
        <v>4788</v>
      </c>
      <c r="I10" s="18">
        <v>482</v>
      </c>
      <c r="J10" s="18">
        <f>2152+578</f>
        <v>2730</v>
      </c>
      <c r="K10" s="18">
        <v>578</v>
      </c>
      <c r="L10" s="18">
        <f>7178+578</f>
        <v>7756</v>
      </c>
      <c r="M10" s="18">
        <v>578</v>
      </c>
      <c r="N10" s="18">
        <f>2872+194</f>
        <v>3066</v>
      </c>
      <c r="O10" s="18">
        <v>194</v>
      </c>
      <c r="P10" s="18">
        <v>192</v>
      </c>
      <c r="Q10" s="18">
        <v>192</v>
      </c>
      <c r="R10" s="38">
        <f t="shared" si="0"/>
        <v>20532</v>
      </c>
      <c r="S10" s="38">
        <f t="shared" si="1"/>
        <v>2424</v>
      </c>
      <c r="T10" s="33"/>
    </row>
    <row r="11" s="2" customFormat="1" ht="14.5" spans="1:20">
      <c r="A11" s="15" t="s">
        <v>25</v>
      </c>
      <c r="B11" s="16" t="s">
        <v>18</v>
      </c>
      <c r="C11" s="22" t="s">
        <v>26</v>
      </c>
      <c r="D11" s="16">
        <v>37999</v>
      </c>
      <c r="E11" s="23" t="s">
        <v>27</v>
      </c>
      <c r="F11" s="24">
        <v>1800</v>
      </c>
      <c r="G11" s="24">
        <v>400</v>
      </c>
      <c r="H11" s="24">
        <f>2434+698</f>
        <v>3132</v>
      </c>
      <c r="I11" s="24">
        <v>698</v>
      </c>
      <c r="J11" s="24">
        <f>1216+838</f>
        <v>2054</v>
      </c>
      <c r="K11" s="24">
        <v>838</v>
      </c>
      <c r="L11" s="24">
        <f>4056+838</f>
        <v>4894</v>
      </c>
      <c r="M11" s="24">
        <v>838</v>
      </c>
      <c r="N11" s="24">
        <f>1624+280</f>
        <v>1904</v>
      </c>
      <c r="O11" s="24">
        <v>280</v>
      </c>
      <c r="P11" s="24">
        <v>280</v>
      </c>
      <c r="Q11" s="24">
        <v>280</v>
      </c>
      <c r="R11" s="39">
        <f t="shared" si="0"/>
        <v>14064</v>
      </c>
      <c r="S11" s="39">
        <f t="shared" si="1"/>
        <v>3334</v>
      </c>
      <c r="T11" s="33"/>
    </row>
    <row r="12" s="2" customFormat="1" ht="14.5" spans="1:20">
      <c r="A12" s="15" t="s">
        <v>25</v>
      </c>
      <c r="B12" s="16" t="s">
        <v>18</v>
      </c>
      <c r="C12" s="16" t="s">
        <v>28</v>
      </c>
      <c r="D12" s="16">
        <v>38236</v>
      </c>
      <c r="E12" s="25"/>
      <c r="F12" s="24">
        <v>1800</v>
      </c>
      <c r="G12" s="24">
        <v>400</v>
      </c>
      <c r="H12" s="24">
        <f>2508+770</f>
        <v>3278</v>
      </c>
      <c r="I12" s="24">
        <v>770</v>
      </c>
      <c r="J12" s="24">
        <f>1254+926</f>
        <v>2180</v>
      </c>
      <c r="K12" s="24">
        <v>926</v>
      </c>
      <c r="L12" s="24">
        <f>4182+924</f>
        <v>5106</v>
      </c>
      <c r="M12" s="24">
        <v>924</v>
      </c>
      <c r="N12" s="24">
        <f>1672+308</f>
        <v>1980</v>
      </c>
      <c r="O12" s="24">
        <v>308</v>
      </c>
      <c r="P12" s="24">
        <v>310</v>
      </c>
      <c r="Q12" s="24">
        <v>310</v>
      </c>
      <c r="R12" s="39">
        <f t="shared" si="0"/>
        <v>14654</v>
      </c>
      <c r="S12" s="39">
        <f t="shared" si="1"/>
        <v>3638</v>
      </c>
      <c r="T12" s="33"/>
    </row>
    <row r="13" s="2" customFormat="1" ht="14.5" spans="1:20">
      <c r="A13" s="15" t="s">
        <v>22</v>
      </c>
      <c r="B13" s="16" t="s">
        <v>18</v>
      </c>
      <c r="C13" s="16" t="s">
        <v>29</v>
      </c>
      <c r="D13" s="16">
        <v>38237</v>
      </c>
      <c r="E13" s="26" t="s">
        <v>30</v>
      </c>
      <c r="F13" s="27">
        <f>2306+400</f>
        <v>2706</v>
      </c>
      <c r="G13" s="27">
        <v>400</v>
      </c>
      <c r="H13" s="27">
        <f>4874+410</f>
        <v>5284</v>
      </c>
      <c r="I13" s="27">
        <v>410</v>
      </c>
      <c r="J13" s="27">
        <f>2436+492</f>
        <v>2928</v>
      </c>
      <c r="K13" s="27">
        <v>492</v>
      </c>
      <c r="L13" s="27">
        <f>8122+492</f>
        <v>8614</v>
      </c>
      <c r="M13" s="27">
        <v>492</v>
      </c>
      <c r="N13" s="27">
        <f>3250+164</f>
        <v>3414</v>
      </c>
      <c r="O13" s="27">
        <v>164</v>
      </c>
      <c r="P13" s="27">
        <v>164</v>
      </c>
      <c r="Q13" s="27">
        <v>164</v>
      </c>
      <c r="R13" s="40">
        <f t="shared" si="0"/>
        <v>23110</v>
      </c>
      <c r="S13" s="40">
        <f t="shared" si="1"/>
        <v>2122</v>
      </c>
      <c r="T13" s="33"/>
    </row>
    <row r="14" s="2" customFormat="1" ht="14.5" spans="1:20">
      <c r="A14" s="15" t="s">
        <v>22</v>
      </c>
      <c r="B14" s="16" t="s">
        <v>18</v>
      </c>
      <c r="C14" s="16" t="s">
        <v>31</v>
      </c>
      <c r="D14" s="16">
        <v>38238</v>
      </c>
      <c r="E14" s="28"/>
      <c r="F14" s="27">
        <v>2706</v>
      </c>
      <c r="G14" s="27">
        <v>400</v>
      </c>
      <c r="H14" s="27">
        <f>5426+626</f>
        <v>6052</v>
      </c>
      <c r="I14" s="27">
        <v>626</v>
      </c>
      <c r="J14" s="27">
        <f>2714+752</f>
        <v>3466</v>
      </c>
      <c r="K14" s="27">
        <v>752</v>
      </c>
      <c r="L14" s="27">
        <f>9044+752</f>
        <v>9796</v>
      </c>
      <c r="M14" s="27">
        <v>752</v>
      </c>
      <c r="N14" s="27">
        <f>3618+250</f>
        <v>3868</v>
      </c>
      <c r="O14" s="27">
        <v>250</v>
      </c>
      <c r="P14" s="27">
        <v>250</v>
      </c>
      <c r="Q14" s="27">
        <v>250</v>
      </c>
      <c r="R14" s="41">
        <f t="shared" si="0"/>
        <v>26138</v>
      </c>
      <c r="S14" s="41">
        <f t="shared" si="1"/>
        <v>3030</v>
      </c>
      <c r="T14" s="33"/>
    </row>
    <row r="15" s="2" customFormat="1" spans="1:21">
      <c r="A15" s="29"/>
      <c r="B15" s="29"/>
      <c r="C15" s="29"/>
      <c r="D15" s="29"/>
      <c r="E15" s="29"/>
      <c r="F15" s="30">
        <f t="shared" ref="F15:K15" si="2">SUM(F7:F14)</f>
        <v>22376</v>
      </c>
      <c r="G15" s="30">
        <f t="shared" si="2"/>
        <v>4368</v>
      </c>
      <c r="H15" s="30">
        <f t="shared" si="2"/>
        <v>30112</v>
      </c>
      <c r="I15" s="30">
        <f t="shared" si="2"/>
        <v>4012</v>
      </c>
      <c r="J15" s="30">
        <f t="shared" si="2"/>
        <v>17862</v>
      </c>
      <c r="K15" s="30">
        <f t="shared" si="2"/>
        <v>4812</v>
      </c>
      <c r="L15" s="30">
        <f t="shared" ref="L15:Q15" si="3">SUM(L7:L14)</f>
        <v>48318</v>
      </c>
      <c r="M15" s="30">
        <f t="shared" si="3"/>
        <v>4810</v>
      </c>
      <c r="N15" s="30">
        <f t="shared" si="3"/>
        <v>19012</v>
      </c>
      <c r="O15" s="30">
        <f t="shared" si="3"/>
        <v>1606</v>
      </c>
      <c r="P15" s="30">
        <f t="shared" si="3"/>
        <v>1608</v>
      </c>
      <c r="Q15" s="30">
        <f t="shared" si="3"/>
        <v>1608</v>
      </c>
      <c r="R15" s="42">
        <f t="shared" si="0"/>
        <v>139288</v>
      </c>
      <c r="S15" s="42">
        <f t="shared" si="1"/>
        <v>21216</v>
      </c>
      <c r="T15" s="33"/>
      <c r="U15" s="43"/>
    </row>
  </sheetData>
  <mergeCells count="17">
    <mergeCell ref="A1:P1"/>
    <mergeCell ref="A4:P4"/>
    <mergeCell ref="F5:G5"/>
    <mergeCell ref="H5:I5"/>
    <mergeCell ref="J5:K5"/>
    <mergeCell ref="L5:M5"/>
    <mergeCell ref="N5:O5"/>
    <mergeCell ref="P5:Q5"/>
    <mergeCell ref="R5:S5"/>
    <mergeCell ref="A5:A6"/>
    <mergeCell ref="B5:B6"/>
    <mergeCell ref="C5:C6"/>
    <mergeCell ref="D5:D6"/>
    <mergeCell ref="E5:E6"/>
    <mergeCell ref="E7:E10"/>
    <mergeCell ref="E11:E12"/>
    <mergeCell ref="E13:E14"/>
  </mergeCells>
  <pageMargins left="0.118110236220472" right="0.118110236220472" top="0.748031496062992" bottom="0.748031496062992" header="0.31496062992126" footer="0.31496062992126"/>
  <pageSetup paperSize="9" scale="5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陈丹</cp:lastModifiedBy>
  <dcterms:created xsi:type="dcterms:W3CDTF">2006-09-13T11:21:00Z</dcterms:created>
  <cp:lastPrinted>2024-03-22T03:25:00Z</cp:lastPrinted>
  <dcterms:modified xsi:type="dcterms:W3CDTF">2025-06-07T05:54:57Z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E9F2F79F42D24378A8BB62AA818B0BDC_13</vt:lpwstr>
  </property>
  <property fmtid="{D5CDD505-2E9C-101B-9397-08002B2CF9AE}" pid="3" name="KSOProductBuildVer">
    <vt:lpwstr>2052-12.1.0.21171</vt:lpwstr>
  </property>
</Properties>
</file>