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4月Adela-国内" sheetId="20" r:id="rId2"/>
    <sheet name="4月Adela-孟加拉" sheetId="29" r:id="rId3"/>
    <sheet name="4月Emily" sheetId="27" state="hidden" r:id="rId4"/>
    <sheet name="4月Adela (2)" sheetId="28" state="hidden" r:id="rId5"/>
    <sheet name="12月miranda" sheetId="24" state="hidden" r:id="rId6"/>
    <sheet name="对账单" sheetId="26" state="hidden" r:id="rId7"/>
    <sheet name="4月已开票" sheetId="21" state="hidden" r:id="rId8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'4月Emily'!$A$1:$J$20</definedName>
    <definedName name="_xlnm._FilterDatabase" localSheetId="4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<sst xmlns="http://schemas.openxmlformats.org/spreadsheetml/2006/main" count="537" uniqueCount="180">
  <si>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</si>
  <si>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</si>
  <si>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</si>
  <si>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</si>
  <si>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</si>
  <si>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</si>
  <si>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</si>
  <si>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</si>
  <si>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</si>
  <si>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</si>
  <si>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</si>
  <si>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</si>
  <si>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</si>
  <si>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</si>
  <si>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</si>
  <si>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</si>
  <si>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</si>
  <si>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</si>
  <si>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</si>
  <si>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</si>
  <si>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</si>
  <si>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</si>
  <si>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</si>
  <si>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</si>
  <si>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</si>
  <si>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</si>
  <si>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</si>
  <si>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</si>
  <si>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</si>
  <si>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</si>
  <si>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</si>
  <si>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</si>
  <si>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</si>
  <si>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</si>
  <si>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</si>
  <si>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</si>
  <si>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</si>
  <si>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</si>
  <si>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</si>
  <si>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</si>
  <si>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</si>
  <si>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</si>
  <si>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</si>
  <si>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</si>
  <si>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</si>
  <si>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</si>
  <si>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</si>
  <si>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</si>
  <si>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</si>
  <si>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</si>
  <si>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</si>
  <si>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</si>
  <si>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</si>
  <si>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</si>
  <si>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</si>
  <si>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</si>
  <si>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</si>
  <si>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</si>
  <si>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</si>
  <si>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</si>
  <si>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</si>
  <si>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</si>
  <si>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</si>
  <si>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</si>
  <si>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</si>
  <si>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</si>
  <si>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</si>
  <si>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</si>
  <si>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</si>
  <si>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</si>
  <si>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</si>
  <si>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</si>
  <si>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</si>
  <si>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</si>
  <si>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</si>
  <si>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</si>
  <si>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</si>
  <si>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</si>
  <si>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</si>
  <si>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</si>
  <si>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</si>
  <si>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</si>
  <si>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</si>
  <si>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</si>
  <si>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</si>
  <si>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</si>
  <si>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</si>
  <si>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</si>
  <si>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</si>
  <si>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</si>
  <si>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</si>
  <si>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</si>
  <si>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</si>
  <si>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</si>
  <si>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</si>
  <si>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</si>
  <si>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</si>
  <si>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</si>
  <si>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</si>
  <si>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</si>
  <si>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</si>
  <si>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</si>
  <si>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</si>
  <si>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</si>
  <si>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</si>
  <si>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</si>
  <si>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</si>
  <si>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</si>
  <si>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</si>
  <si>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</si>
  <si>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</si>
  <si>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</si>
  <si>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</si>
  <si>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</si>
  <si>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</si>
  <si>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</si>
  <si>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</si>
  <si>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</si>
  <si>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</si>
  <si>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</si>
  <si>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</si>
  <si>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</si>
  <si>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</si>
  <si>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</si>
  <si>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</si>
  <si>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</si>
  <si>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</si>
  <si>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</si>
  <si>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主标</t>
  </si>
  <si>
    <t>按客户要求开</t>
  </si>
  <si>
    <t>千克</t>
  </si>
  <si>
    <t>洗标</t>
  </si>
  <si>
    <t>吊牌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</si>
  <si>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</si>
  <si>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</si>
  <si>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</si>
  <si>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</si>
  <si>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</si>
  <si>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</si>
  <si>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</si>
  <si>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</si>
  <si>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</si>
  <si>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</si>
  <si>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</si>
  <si>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77253
77468</t>
  </si>
  <si>
    <t>RBSKNJTD026</t>
  </si>
  <si>
    <t>MISO 6776-046-600/800
BANGLADESH 男上装 夹克 加单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</si>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</sst>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14" fontId="0" fillId="3" borderId="3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58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58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58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8" fontId="15" fillId="0" borderId="9" xfId="0" applyNumberFormat="1" applyFont="1" applyBorder="1" applyAlignment="1">
      <alignment horizontal="center" vertical="center" wrapText="1"/>
    </xf>
    <xf numFmtId="8" fontId="15" fillId="0" borderId="10" xfId="0" applyNumberFormat="1" applyFont="1" applyBorder="1" applyAlignment="1">
      <alignment horizontal="center" vertical="center" wrapText="1"/>
    </xf>
    <xf numFmtId="8" fontId="15" fillId="0" borderId="1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09">
        <v>45439</v>
      </c>
      <c r="B3" s="14" t="s">
        <v>15</v>
      </c>
      <c r="C3" s="110">
        <v>54401</v>
      </c>
      <c r="D3" s="111" t="s">
        <v>16</v>
      </c>
      <c r="E3" s="110" t="s">
        <v>17</v>
      </c>
      <c r="F3" s="110" t="s">
        <v>18</v>
      </c>
      <c r="G3" s="112">
        <v>10500</v>
      </c>
      <c r="H3" s="112">
        <f>G3-I3</f>
        <v>500</v>
      </c>
      <c r="I3" s="110">
        <v>10000</v>
      </c>
      <c r="J3" s="19">
        <v>0.368</v>
      </c>
      <c r="K3" s="119">
        <f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09"/>
      <c r="B4" s="14"/>
      <c r="C4" s="110"/>
      <c r="D4" s="111"/>
      <c r="E4" s="110"/>
      <c r="F4" s="113">
        <v>45476</v>
      </c>
      <c r="G4" s="112">
        <v>11582</v>
      </c>
      <c r="H4" s="112">
        <f t="shared" ref="H4:H40" si="0">G4-I4</f>
        <v>554</v>
      </c>
      <c r="I4" s="110">
        <v>11028</v>
      </c>
      <c r="J4" s="19">
        <v>0.368</v>
      </c>
      <c r="K4" s="119">
        <f t="shared" ref="K4:K40" si="1">I4*J4</f>
        <v>4058.304</v>
      </c>
      <c r="L4" s="120"/>
      <c r="M4" s="19"/>
      <c r="N4" s="19"/>
      <c r="O4" s="19"/>
    </row>
    <row r="5" ht="16.5" spans="1:15">
      <c r="A5" s="109"/>
      <c r="B5" s="14"/>
      <c r="C5" s="110"/>
      <c r="D5" s="111"/>
      <c r="E5" s="110"/>
      <c r="F5" s="110" t="s">
        <v>18</v>
      </c>
      <c r="G5" s="112">
        <v>10500</v>
      </c>
      <c r="H5" s="112">
        <f t="shared" si="0"/>
        <v>500</v>
      </c>
      <c r="I5" s="110">
        <v>10000</v>
      </c>
      <c r="J5" s="14">
        <f>0.042*8</f>
        <v>0.336</v>
      </c>
      <c r="K5" s="119">
        <f t="shared" si="1"/>
        <v>3360</v>
      </c>
      <c r="L5" s="119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09"/>
      <c r="B6" s="14"/>
      <c r="C6" s="110"/>
      <c r="D6" s="111"/>
      <c r="E6" s="110"/>
      <c r="F6" s="113">
        <v>45476</v>
      </c>
      <c r="G6" s="112">
        <v>11583</v>
      </c>
      <c r="H6" s="112">
        <f t="shared" si="0"/>
        <v>555</v>
      </c>
      <c r="I6" s="110">
        <v>11028</v>
      </c>
      <c r="J6" s="14">
        <f>0.042*8</f>
        <v>0.336</v>
      </c>
      <c r="K6" s="119">
        <f t="shared" si="1"/>
        <v>3705.408</v>
      </c>
      <c r="L6" s="121"/>
      <c r="M6" s="19"/>
      <c r="N6" s="19"/>
      <c r="O6" s="19"/>
    </row>
    <row r="7" ht="16" customHeight="1" spans="1:15">
      <c r="A7" s="109"/>
      <c r="B7" s="14"/>
      <c r="C7" s="110"/>
      <c r="D7" s="111"/>
      <c r="E7" s="110"/>
      <c r="F7" s="113">
        <v>45476</v>
      </c>
      <c r="G7" s="112">
        <v>22079.4</v>
      </c>
      <c r="H7" s="112">
        <f t="shared" si="0"/>
        <v>1051.4</v>
      </c>
      <c r="I7" s="110">
        <v>21028</v>
      </c>
      <c r="J7" s="19">
        <v>0.294</v>
      </c>
      <c r="K7" s="119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09"/>
      <c r="B8" s="14"/>
      <c r="C8" s="110"/>
      <c r="D8" s="111"/>
      <c r="E8" s="110"/>
      <c r="F8" s="113">
        <v>45476</v>
      </c>
      <c r="G8" s="112">
        <v>22079.4</v>
      </c>
      <c r="H8" s="112">
        <f t="shared" si="0"/>
        <v>1051.4</v>
      </c>
      <c r="I8" s="110">
        <v>21028</v>
      </c>
      <c r="J8" s="19">
        <v>0.116</v>
      </c>
      <c r="K8" s="119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09">
        <v>45439</v>
      </c>
      <c r="B9" s="14" t="s">
        <v>15</v>
      </c>
      <c r="C9" s="110">
        <v>54404</v>
      </c>
      <c r="D9" s="111" t="s">
        <v>23</v>
      </c>
      <c r="E9" s="110" t="s">
        <v>24</v>
      </c>
      <c r="F9" s="113">
        <v>45470</v>
      </c>
      <c r="G9" s="112">
        <f>I9*1.05</f>
        <v>31500</v>
      </c>
      <c r="H9" s="112">
        <f t="shared" si="0"/>
        <v>1500</v>
      </c>
      <c r="I9" s="110">
        <v>30000</v>
      </c>
      <c r="J9" s="19">
        <v>0.368</v>
      </c>
      <c r="K9" s="119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09"/>
      <c r="B10" s="14"/>
      <c r="C10" s="110"/>
      <c r="D10" s="111"/>
      <c r="E10" s="110"/>
      <c r="F10" s="113">
        <v>45476</v>
      </c>
      <c r="G10" s="112">
        <v>1605</v>
      </c>
      <c r="H10" s="112">
        <f t="shared" si="0"/>
        <v>79</v>
      </c>
      <c r="I10" s="110">
        <v>1526</v>
      </c>
      <c r="J10" s="19">
        <v>0.368</v>
      </c>
      <c r="K10" s="119">
        <f t="shared" si="1"/>
        <v>561.568</v>
      </c>
      <c r="L10" s="120"/>
      <c r="M10" s="19"/>
      <c r="N10" s="14"/>
      <c r="O10" s="19"/>
    </row>
    <row r="11" ht="16.5" spans="1:15">
      <c r="A11" s="109"/>
      <c r="B11" s="14"/>
      <c r="C11" s="110"/>
      <c r="D11" s="111"/>
      <c r="E11" s="110"/>
      <c r="F11" s="113">
        <v>45470</v>
      </c>
      <c r="G11" s="112">
        <f t="shared" ref="G10:G32" si="2">I11*1.05</f>
        <v>31500</v>
      </c>
      <c r="H11" s="112">
        <f t="shared" si="0"/>
        <v>1500</v>
      </c>
      <c r="I11" s="110">
        <v>30000</v>
      </c>
      <c r="J11" s="14">
        <f>0.042*6</f>
        <v>0.252</v>
      </c>
      <c r="K11" s="119">
        <f t="shared" si="1"/>
        <v>7560</v>
      </c>
      <c r="L11" s="119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09"/>
      <c r="B12" s="14"/>
      <c r="C12" s="110"/>
      <c r="D12" s="111"/>
      <c r="E12" s="110"/>
      <c r="F12" s="113">
        <v>45476</v>
      </c>
      <c r="G12" s="112">
        <v>1607</v>
      </c>
      <c r="H12" s="112">
        <f t="shared" si="0"/>
        <v>81</v>
      </c>
      <c r="I12" s="110">
        <v>1526</v>
      </c>
      <c r="J12" s="14">
        <f>0.042*6</f>
        <v>0.252</v>
      </c>
      <c r="K12" s="119">
        <f t="shared" si="1"/>
        <v>384.552</v>
      </c>
      <c r="L12" s="121"/>
      <c r="M12" s="19"/>
      <c r="N12" s="19"/>
      <c r="O12" s="19"/>
    </row>
    <row r="13" ht="16" customHeight="1" spans="1:15">
      <c r="A13" s="109"/>
      <c r="B13" s="14"/>
      <c r="C13" s="110"/>
      <c r="D13" s="111"/>
      <c r="E13" s="110"/>
      <c r="F13" s="113">
        <v>45476</v>
      </c>
      <c r="G13" s="112">
        <v>33102</v>
      </c>
      <c r="H13" s="112">
        <f t="shared" si="0"/>
        <v>1576</v>
      </c>
      <c r="I13" s="110">
        <v>31526</v>
      </c>
      <c r="J13" s="19">
        <v>0.294</v>
      </c>
      <c r="K13" s="119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09"/>
      <c r="B14" s="14"/>
      <c r="C14" s="110"/>
      <c r="D14" s="111"/>
      <c r="E14" s="110"/>
      <c r="F14" s="113">
        <v>45476</v>
      </c>
      <c r="G14" s="112">
        <v>33102</v>
      </c>
      <c r="H14" s="112">
        <f t="shared" si="0"/>
        <v>1576</v>
      </c>
      <c r="I14" s="110">
        <v>31526</v>
      </c>
      <c r="J14" s="19">
        <v>0.116</v>
      </c>
      <c r="K14" s="119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09">
        <v>45477</v>
      </c>
      <c r="B15" s="14" t="s">
        <v>26</v>
      </c>
      <c r="C15" s="110">
        <v>58394</v>
      </c>
      <c r="D15" s="111" t="s">
        <v>27</v>
      </c>
      <c r="E15" s="110" t="s">
        <v>28</v>
      </c>
      <c r="F15" s="113">
        <v>45484</v>
      </c>
      <c r="G15" s="112">
        <f t="shared" si="2"/>
        <v>771.75</v>
      </c>
      <c r="H15" s="112">
        <f t="shared" si="0"/>
        <v>36.75</v>
      </c>
      <c r="I15" s="110">
        <v>735</v>
      </c>
      <c r="J15" s="19">
        <v>0.254</v>
      </c>
      <c r="K15" s="119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09"/>
      <c r="B16" s="14"/>
      <c r="C16" s="110"/>
      <c r="D16" s="111"/>
      <c r="E16" s="110"/>
      <c r="F16" s="113">
        <v>45484</v>
      </c>
      <c r="G16" s="112">
        <f t="shared" si="2"/>
        <v>771.75</v>
      </c>
      <c r="H16" s="112">
        <f t="shared" si="0"/>
        <v>36.75</v>
      </c>
      <c r="I16" s="110">
        <v>735</v>
      </c>
      <c r="J16" s="19">
        <v>0.15</v>
      </c>
      <c r="K16" s="119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09"/>
      <c r="B17" s="14"/>
      <c r="C17" s="110"/>
      <c r="D17" s="111"/>
      <c r="E17" s="110"/>
      <c r="F17" s="113">
        <v>45484</v>
      </c>
      <c r="G17" s="112">
        <v>2200</v>
      </c>
      <c r="H17" s="112">
        <f t="shared" si="0"/>
        <v>100</v>
      </c>
      <c r="I17" s="110">
        <v>2100</v>
      </c>
      <c r="J17" s="19">
        <v>0.12</v>
      </c>
      <c r="K17" s="119">
        <f t="shared" si="1"/>
        <v>252</v>
      </c>
      <c r="L17" s="119" t="s">
        <v>31</v>
      </c>
      <c r="M17" s="19"/>
      <c r="N17" s="19"/>
      <c r="O17" s="19"/>
    </row>
    <row r="18" ht="32" customHeight="1" spans="1:15">
      <c r="A18" s="109"/>
      <c r="B18" s="14"/>
      <c r="C18" s="110"/>
      <c r="D18" s="111"/>
      <c r="E18" s="110"/>
      <c r="F18" s="113">
        <v>45485</v>
      </c>
      <c r="G18" s="112">
        <v>30500</v>
      </c>
      <c r="H18" s="112">
        <f t="shared" si="0"/>
        <v>8</v>
      </c>
      <c r="I18" s="110">
        <v>30492</v>
      </c>
      <c r="J18" s="19">
        <v>0.12</v>
      </c>
      <c r="K18" s="119">
        <f t="shared" si="1"/>
        <v>3659.04</v>
      </c>
      <c r="L18" s="121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14">
        <v>45484</v>
      </c>
      <c r="G19" s="112">
        <v>561</v>
      </c>
      <c r="H19" s="112">
        <f t="shared" si="0"/>
        <v>26</v>
      </c>
      <c r="I19" s="12">
        <v>535</v>
      </c>
      <c r="J19" s="19">
        <v>0.254</v>
      </c>
      <c r="K19" s="119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14">
        <v>45484</v>
      </c>
      <c r="G20" s="112">
        <v>561</v>
      </c>
      <c r="H20" s="112">
        <f t="shared" si="0"/>
        <v>26</v>
      </c>
      <c r="I20" s="12">
        <v>535</v>
      </c>
      <c r="J20" s="19">
        <v>0.15</v>
      </c>
      <c r="K20" s="119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09">
        <v>45483</v>
      </c>
      <c r="B21" s="14" t="s">
        <v>26</v>
      </c>
      <c r="C21" s="110" t="s">
        <v>34</v>
      </c>
      <c r="D21" s="111" t="s">
        <v>35</v>
      </c>
      <c r="E21" s="110" t="s">
        <v>36</v>
      </c>
      <c r="F21" s="113">
        <v>45491</v>
      </c>
      <c r="G21" s="112">
        <f t="shared" si="2"/>
        <v>25213.65</v>
      </c>
      <c r="H21" s="112">
        <f t="shared" si="0"/>
        <v>1200.65</v>
      </c>
      <c r="I21" s="12">
        <v>24013</v>
      </c>
      <c r="J21" s="19">
        <v>0.368</v>
      </c>
      <c r="K21" s="119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09"/>
      <c r="B22" s="14"/>
      <c r="C22" s="110"/>
      <c r="D22" s="111"/>
      <c r="E22" s="110"/>
      <c r="F22" s="113">
        <v>45491</v>
      </c>
      <c r="G22" s="112">
        <f t="shared" si="2"/>
        <v>25213.65</v>
      </c>
      <c r="H22" s="112">
        <f t="shared" si="0"/>
        <v>1200.65</v>
      </c>
      <c r="I22" s="12">
        <v>24013</v>
      </c>
      <c r="J22" s="14">
        <f>0.042*7</f>
        <v>0.294</v>
      </c>
      <c r="K22" s="119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09"/>
      <c r="B23" s="14"/>
      <c r="C23" s="110"/>
      <c r="D23" s="111"/>
      <c r="E23" s="110"/>
      <c r="F23" s="113">
        <v>45491</v>
      </c>
      <c r="G23" s="112">
        <f t="shared" si="2"/>
        <v>25213.65</v>
      </c>
      <c r="H23" s="112">
        <f t="shared" si="0"/>
        <v>1200.65</v>
      </c>
      <c r="I23" s="12">
        <v>24013</v>
      </c>
      <c r="J23" s="19">
        <v>0.294</v>
      </c>
      <c r="K23" s="119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09"/>
      <c r="B24" s="14"/>
      <c r="C24" s="110"/>
      <c r="D24" s="111"/>
      <c r="E24" s="110"/>
      <c r="F24" s="113">
        <v>45491</v>
      </c>
      <c r="G24" s="112">
        <f t="shared" si="2"/>
        <v>25213.65</v>
      </c>
      <c r="H24" s="112">
        <f t="shared" si="0"/>
        <v>1200.65</v>
      </c>
      <c r="I24" s="12">
        <v>24013</v>
      </c>
      <c r="J24" s="19">
        <v>0.116</v>
      </c>
      <c r="K24" s="119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09">
        <v>45492</v>
      </c>
      <c r="B25" s="14" t="s">
        <v>39</v>
      </c>
      <c r="C25" s="110" t="s">
        <v>40</v>
      </c>
      <c r="D25" s="111" t="s">
        <v>41</v>
      </c>
      <c r="E25" s="110" t="s">
        <v>42</v>
      </c>
      <c r="F25" s="113">
        <v>45503</v>
      </c>
      <c r="G25" s="112">
        <f t="shared" si="2"/>
        <v>10500</v>
      </c>
      <c r="H25" s="112">
        <f t="shared" si="0"/>
        <v>500</v>
      </c>
      <c r="I25" s="12">
        <v>10000</v>
      </c>
      <c r="J25" s="19">
        <v>0.368</v>
      </c>
      <c r="K25" s="119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09"/>
      <c r="B26" s="14"/>
      <c r="C26" s="110"/>
      <c r="D26" s="111"/>
      <c r="E26" s="110"/>
      <c r="F26" s="113">
        <v>45503</v>
      </c>
      <c r="G26" s="112">
        <f t="shared" si="2"/>
        <v>10500</v>
      </c>
      <c r="H26" s="112">
        <f t="shared" si="0"/>
        <v>500</v>
      </c>
      <c r="I26" s="12">
        <v>10000</v>
      </c>
      <c r="J26" s="14">
        <f>0.042*7</f>
        <v>0.294</v>
      </c>
      <c r="K26" s="119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09"/>
      <c r="B27" s="14"/>
      <c r="C27" s="110"/>
      <c r="D27" s="111"/>
      <c r="E27" s="110"/>
      <c r="F27" s="113">
        <v>45503</v>
      </c>
      <c r="G27" s="112">
        <f t="shared" si="2"/>
        <v>10500</v>
      </c>
      <c r="H27" s="112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09"/>
      <c r="B28" s="14"/>
      <c r="C28" s="110"/>
      <c r="D28" s="111"/>
      <c r="E28" s="110"/>
      <c r="F28" s="113">
        <v>45503</v>
      </c>
      <c r="G28" s="112">
        <f t="shared" si="2"/>
        <v>10500</v>
      </c>
      <c r="H28" s="112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09">
        <v>45499</v>
      </c>
      <c r="B29" s="14" t="s">
        <v>39</v>
      </c>
      <c r="C29" s="110" t="s">
        <v>43</v>
      </c>
      <c r="D29" s="111" t="s">
        <v>44</v>
      </c>
      <c r="E29" s="110" t="s">
        <v>45</v>
      </c>
      <c r="F29" s="113">
        <v>45503</v>
      </c>
      <c r="G29" s="112">
        <f t="shared" si="2"/>
        <v>9765</v>
      </c>
      <c r="H29" s="112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09"/>
      <c r="B30" s="14"/>
      <c r="C30" s="110"/>
      <c r="D30" s="111"/>
      <c r="E30" s="110"/>
      <c r="F30" s="113">
        <v>45503</v>
      </c>
      <c r="G30" s="112">
        <f t="shared" si="2"/>
        <v>9765</v>
      </c>
      <c r="H30" s="112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09"/>
      <c r="B31" s="14"/>
      <c r="C31" s="110"/>
      <c r="D31" s="111"/>
      <c r="E31" s="110"/>
      <c r="F31" s="113">
        <v>45506</v>
      </c>
      <c r="G31" s="112">
        <f t="shared" si="2"/>
        <v>9765</v>
      </c>
      <c r="H31" s="112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09"/>
      <c r="B32" s="14"/>
      <c r="C32" s="110"/>
      <c r="D32" s="111"/>
      <c r="E32" s="110"/>
      <c r="F32" s="113">
        <v>45506</v>
      </c>
      <c r="G32" s="112">
        <f t="shared" si="2"/>
        <v>9765</v>
      </c>
      <c r="H32" s="112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15">
        <v>45439</v>
      </c>
      <c r="B33" s="116" t="s">
        <v>15</v>
      </c>
      <c r="C33" s="117">
        <v>54401</v>
      </c>
      <c r="D33" s="118" t="s">
        <v>16</v>
      </c>
      <c r="E33" s="117" t="s">
        <v>17</v>
      </c>
      <c r="F33" s="110" t="s">
        <v>46</v>
      </c>
      <c r="G33" s="12">
        <v>0</v>
      </c>
      <c r="H33" s="12">
        <v>0</v>
      </c>
      <c r="I33" s="12">
        <v>10000</v>
      </c>
      <c r="J33" s="14">
        <v>0.042</v>
      </c>
      <c r="K33" s="119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15">
        <v>45439</v>
      </c>
      <c r="B34" s="116" t="s">
        <v>15</v>
      </c>
      <c r="C34" s="117">
        <v>54404</v>
      </c>
      <c r="D34" s="118" t="s">
        <v>23</v>
      </c>
      <c r="E34" s="117" t="s">
        <v>24</v>
      </c>
      <c r="F34" s="110" t="s">
        <v>46</v>
      </c>
      <c r="G34" s="12">
        <v>0</v>
      </c>
      <c r="H34" s="12">
        <v>0</v>
      </c>
      <c r="I34" s="12">
        <v>30000</v>
      </c>
      <c r="J34" s="14">
        <v>0.042</v>
      </c>
      <c r="K34" s="119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09">
        <v>45477</v>
      </c>
      <c r="B35" s="14" t="s">
        <v>26</v>
      </c>
      <c r="C35" s="110">
        <v>58401</v>
      </c>
      <c r="D35" s="111" t="s">
        <v>32</v>
      </c>
      <c r="E35" s="110" t="s">
        <v>33</v>
      </c>
      <c r="F35" s="113">
        <v>45484</v>
      </c>
      <c r="G35" s="112">
        <v>32552</v>
      </c>
      <c r="H35" s="112">
        <f>G35-I35</f>
        <v>1550</v>
      </c>
      <c r="I35" s="12">
        <v>31002</v>
      </c>
      <c r="J35" s="19">
        <v>0.1</v>
      </c>
      <c r="K35" s="119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topLeftCell="A48" workbookViewId="0">
      <selection activeCell="G78" sqref="G7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79">
        <v>45663</v>
      </c>
      <c r="B7" s="80" t="s">
        <v>39</v>
      </c>
      <c r="C7" s="81" t="s">
        <v>55</v>
      </c>
      <c r="D7" s="82" t="s">
        <v>56</v>
      </c>
      <c r="E7" s="83" t="s">
        <v>57</v>
      </c>
      <c r="F7" s="84" t="s">
        <v>58</v>
      </c>
      <c r="G7" s="85" t="s">
        <v>59</v>
      </c>
      <c r="H7" s="86">
        <v>8526</v>
      </c>
      <c r="I7" s="86">
        <v>0.35</v>
      </c>
      <c r="J7" s="86">
        <f t="shared" si="0"/>
        <v>2984.1</v>
      </c>
    </row>
    <row r="8" s="1" customFormat="1" ht="16.5" spans="1:10">
      <c r="A8" s="87"/>
      <c r="B8" s="80"/>
      <c r="C8" s="81"/>
      <c r="D8" s="82"/>
      <c r="E8" s="88"/>
      <c r="F8" s="84" t="s">
        <v>58</v>
      </c>
      <c r="G8" s="85" t="s">
        <v>60</v>
      </c>
      <c r="H8" s="86">
        <f>H7</f>
        <v>8526</v>
      </c>
      <c r="I8" s="86">
        <f>0.042*5</f>
        <v>0.21</v>
      </c>
      <c r="J8" s="86">
        <f t="shared" si="0"/>
        <v>1790.46</v>
      </c>
    </row>
    <row r="9" s="1" customFormat="1" ht="16.5" spans="1:11">
      <c r="A9" s="87"/>
      <c r="B9" s="80"/>
      <c r="C9" s="81"/>
      <c r="D9" s="82"/>
      <c r="E9" s="88"/>
      <c r="F9" s="84" t="s">
        <v>58</v>
      </c>
      <c r="G9" s="85" t="s">
        <v>21</v>
      </c>
      <c r="H9" s="86">
        <v>8526</v>
      </c>
      <c r="I9" s="86">
        <v>0.28</v>
      </c>
      <c r="J9" s="86">
        <f t="shared" si="0"/>
        <v>2387.28</v>
      </c>
      <c r="K9" s="76"/>
    </row>
    <row r="10" s="1" customFormat="1" ht="16.5" spans="1:10">
      <c r="A10" s="89"/>
      <c r="B10" s="80"/>
      <c r="C10" s="81"/>
      <c r="D10" s="82"/>
      <c r="E10" s="88"/>
      <c r="F10" s="84"/>
      <c r="G10" s="85" t="s">
        <v>22</v>
      </c>
      <c r="H10" s="86">
        <v>8526</v>
      </c>
      <c r="I10" s="86">
        <v>0.11</v>
      </c>
      <c r="J10" s="86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83">
        <v>45701</v>
      </c>
      <c r="B17" s="81" t="s">
        <v>39</v>
      </c>
      <c r="C17" s="90" t="s">
        <v>74</v>
      </c>
      <c r="D17" s="91" t="s">
        <v>75</v>
      </c>
      <c r="E17" s="90" t="s">
        <v>76</v>
      </c>
      <c r="F17" s="92" t="s">
        <v>77</v>
      </c>
      <c r="G17" s="86" t="s">
        <v>68</v>
      </c>
      <c r="H17" s="93">
        <f>6077+4223</f>
        <v>10300</v>
      </c>
      <c r="I17" s="93">
        <v>1.07</v>
      </c>
      <c r="J17" s="93">
        <f t="shared" si="0"/>
        <v>11021</v>
      </c>
      <c r="K17" s="40"/>
    </row>
    <row r="18" s="1" customFormat="1" ht="16.5" spans="1:11">
      <c r="A18" s="83"/>
      <c r="B18" s="81"/>
      <c r="C18" s="94"/>
      <c r="D18" s="91"/>
      <c r="E18" s="90"/>
      <c r="F18" s="95"/>
      <c r="G18" s="86" t="s">
        <v>69</v>
      </c>
      <c r="H18" s="93">
        <f>10000*0.01</f>
        <v>100</v>
      </c>
      <c r="I18" s="93">
        <v>0</v>
      </c>
      <c r="J18" s="93">
        <v>0</v>
      </c>
      <c r="K18" s="40"/>
    </row>
    <row r="19" s="1" customFormat="1" ht="16.5" spans="1:11">
      <c r="A19" s="83"/>
      <c r="B19" s="81"/>
      <c r="C19" s="94"/>
      <c r="D19" s="91"/>
      <c r="E19" s="90"/>
      <c r="F19" s="95"/>
      <c r="G19" s="86" t="s">
        <v>72</v>
      </c>
      <c r="H19" s="80">
        <f>2200+1000</f>
        <v>3200</v>
      </c>
      <c r="I19" s="80">
        <v>0.28</v>
      </c>
      <c r="J19" s="80">
        <f t="shared" ref="J19:J24" si="1">H19*I19</f>
        <v>896</v>
      </c>
      <c r="K19" s="40"/>
    </row>
    <row r="20" s="1" customFormat="1" ht="16.5" spans="1:11">
      <c r="A20" s="83"/>
      <c r="B20" s="81"/>
      <c r="C20" s="94"/>
      <c r="D20" s="91"/>
      <c r="E20" s="90"/>
      <c r="F20" s="95"/>
      <c r="G20" s="80" t="s">
        <v>22</v>
      </c>
      <c r="H20" s="80">
        <v>10000</v>
      </c>
      <c r="I20" s="80">
        <v>0.11</v>
      </c>
      <c r="J20" s="80">
        <f t="shared" si="1"/>
        <v>1100</v>
      </c>
      <c r="K20" s="40"/>
    </row>
    <row r="21" s="1" customFormat="1" ht="16.5" spans="1:11">
      <c r="A21" s="83"/>
      <c r="B21" s="81"/>
      <c r="C21" s="94"/>
      <c r="D21" s="91"/>
      <c r="E21" s="90"/>
      <c r="F21" s="96"/>
      <c r="G21" s="80" t="s">
        <v>60</v>
      </c>
      <c r="H21" s="80">
        <f>3200</f>
        <v>3200</v>
      </c>
      <c r="I21" s="80">
        <f>0.042*5</f>
        <v>0.21</v>
      </c>
      <c r="J21" s="80">
        <f t="shared" si="1"/>
        <v>672</v>
      </c>
      <c r="K21" s="40"/>
    </row>
    <row r="22" s="1" customFormat="1" ht="16.5" spans="1:11">
      <c r="A22" s="83"/>
      <c r="B22" s="81"/>
      <c r="C22" s="94"/>
      <c r="D22" s="91"/>
      <c r="E22" s="90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</f>
        <v>3013</v>
      </c>
      <c r="I29" s="36">
        <f>0.042*5</f>
        <v>0.21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>H33*I33</f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</f>
        <v>10001</v>
      </c>
      <c r="I34" s="36">
        <f>0.042*5</f>
        <v>0.21</v>
      </c>
      <c r="J34" s="36">
        <f>H34*I34</f>
        <v>2100.21</v>
      </c>
    </row>
    <row r="35" ht="16.5" spans="1:10">
      <c r="A35" s="27">
        <v>45733</v>
      </c>
      <c r="B35" s="28" t="s">
        <v>39</v>
      </c>
      <c r="C35" s="28" t="s">
        <v>43</v>
      </c>
      <c r="D35" s="70" t="s">
        <v>88</v>
      </c>
      <c r="E35" s="28" t="s">
        <v>89</v>
      </c>
      <c r="F35" s="64" t="s">
        <v>83</v>
      </c>
      <c r="G35" s="42" t="s">
        <v>90</v>
      </c>
      <c r="H35" s="71">
        <f>1414+2424+2929+2121+1212</f>
        <v>10100</v>
      </c>
      <c r="I35" s="65">
        <v>1.07</v>
      </c>
      <c r="J35" s="65">
        <f>H35*I35</f>
        <v>10807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f>10000*0.01</f>
        <v>100</v>
      </c>
      <c r="I36" s="65">
        <v>0</v>
      </c>
      <c r="J36" s="65">
        <v>0</v>
      </c>
    </row>
    <row r="37" ht="16.5" spans="1:10">
      <c r="A37" s="27"/>
      <c r="B37" s="28"/>
      <c r="C37" s="28"/>
      <c r="D37" s="70"/>
      <c r="E37" s="28"/>
      <c r="F37" s="67"/>
      <c r="G37" s="42" t="s">
        <v>91</v>
      </c>
      <c r="H37" s="71">
        <f>1442+2472+2987+2163+1236-10100</f>
        <v>200</v>
      </c>
      <c r="I37" s="65">
        <v>1.07</v>
      </c>
      <c r="J37" s="65">
        <f t="shared" ref="J37:J63" si="2">H37*I37</f>
        <v>214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42">
        <f>840+1440+1740+1260+720+560+960+1160+840+480</f>
        <v>10000</v>
      </c>
      <c r="I38" s="36">
        <v>0.28</v>
      </c>
      <c r="J38" s="36">
        <f t="shared" si="2"/>
        <v>2800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42">
        <f>1400+2400+2900+2100+1200</f>
        <v>10000</v>
      </c>
      <c r="I39" s="36">
        <v>0.11</v>
      </c>
      <c r="J39" s="36">
        <f t="shared" si="2"/>
        <v>1100</v>
      </c>
    </row>
    <row r="40" ht="16.5" spans="1:10">
      <c r="A40" s="27"/>
      <c r="B40" s="28"/>
      <c r="C40" s="28"/>
      <c r="D40" s="70"/>
      <c r="E40" s="28"/>
      <c r="F40" s="68"/>
      <c r="G40" s="36" t="s">
        <v>60</v>
      </c>
      <c r="H40" s="36">
        <f>10000</f>
        <v>10000</v>
      </c>
      <c r="I40" s="36">
        <f>0.042*5</f>
        <v>0.21</v>
      </c>
      <c r="J40" s="36">
        <f t="shared" si="2"/>
        <v>2100</v>
      </c>
    </row>
    <row r="41" ht="16.5" spans="1:10">
      <c r="A41" s="27">
        <v>45734</v>
      </c>
      <c r="B41" s="28" t="s">
        <v>39</v>
      </c>
      <c r="C41" s="28" t="s">
        <v>92</v>
      </c>
      <c r="D41" s="70" t="s">
        <v>93</v>
      </c>
      <c r="E41" s="28" t="s">
        <v>94</v>
      </c>
      <c r="F41" s="64" t="s">
        <v>83</v>
      </c>
      <c r="G41" s="42" t="s">
        <v>68</v>
      </c>
      <c r="H41" s="72">
        <v>9283</v>
      </c>
      <c r="I41" s="65">
        <v>1.07</v>
      </c>
      <c r="J41" s="65">
        <f t="shared" si="2"/>
        <v>9932.81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v>90</v>
      </c>
      <c r="I42" s="65">
        <v>0</v>
      </c>
      <c r="J42" s="65">
        <f t="shared" si="2"/>
        <v>0</v>
      </c>
    </row>
    <row r="43" ht="16.5" spans="1:10">
      <c r="A43" s="27"/>
      <c r="B43" s="28"/>
      <c r="C43" s="28"/>
      <c r="D43" s="70"/>
      <c r="E43" s="28"/>
      <c r="F43" s="67"/>
      <c r="G43" s="28" t="s">
        <v>95</v>
      </c>
      <c r="H43" s="71">
        <f>4*5+5</f>
        <v>25</v>
      </c>
      <c r="I43" s="65">
        <v>0</v>
      </c>
      <c r="J43" s="65">
        <f t="shared" si="2"/>
        <v>0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71">
        <f>3000+3000+3000+13</f>
        <v>9013</v>
      </c>
      <c r="I44" s="36">
        <v>0.28</v>
      </c>
      <c r="J44" s="65">
        <f t="shared" si="2"/>
        <v>2523.64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71">
        <f>3000+3000+3000+13</f>
        <v>9013</v>
      </c>
      <c r="I45" s="36">
        <v>0.11</v>
      </c>
      <c r="J45" s="65">
        <f t="shared" si="2"/>
        <v>991.43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9013</f>
        <v>9013</v>
      </c>
      <c r="I46" s="36">
        <f>0.042*5</f>
        <v>0.21</v>
      </c>
      <c r="J46" s="36">
        <f t="shared" si="2"/>
        <v>1892.73</v>
      </c>
    </row>
    <row r="47" ht="16.5" spans="1:10">
      <c r="A47" s="27">
        <v>45738</v>
      </c>
      <c r="B47" s="28" t="s">
        <v>39</v>
      </c>
      <c r="C47" s="28" t="s">
        <v>96</v>
      </c>
      <c r="D47" s="70" t="s">
        <v>97</v>
      </c>
      <c r="E47" s="28" t="s">
        <v>98</v>
      </c>
      <c r="F47" s="64" t="s">
        <v>83</v>
      </c>
      <c r="G47" s="42" t="s">
        <v>68</v>
      </c>
      <c r="H47" s="65">
        <f>999+2338+4573+3203+1246</f>
        <v>12359</v>
      </c>
      <c r="I47" s="65">
        <v>1.07</v>
      </c>
      <c r="J47" s="65">
        <f t="shared" si="2"/>
        <v>13224.13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65">
        <f>12000*0.01</f>
        <v>120</v>
      </c>
      <c r="I48" s="65">
        <v>0</v>
      </c>
      <c r="J48" s="65">
        <f t="shared" si="2"/>
        <v>0</v>
      </c>
    </row>
    <row r="49" ht="16.5" spans="1:10">
      <c r="A49" s="27"/>
      <c r="B49" s="28"/>
      <c r="C49" s="28"/>
      <c r="D49" s="70"/>
      <c r="E49" s="28"/>
      <c r="F49" s="67"/>
      <c r="G49" s="42" t="s">
        <v>72</v>
      </c>
      <c r="H49" s="36">
        <v>2900</v>
      </c>
      <c r="I49" s="36">
        <v>0.28</v>
      </c>
      <c r="J49" s="65">
        <f t="shared" si="2"/>
        <v>812</v>
      </c>
    </row>
    <row r="50" ht="16.5" spans="1:10">
      <c r="A50" s="27"/>
      <c r="B50" s="28"/>
      <c r="C50" s="28"/>
      <c r="D50" s="70"/>
      <c r="E50" s="28"/>
      <c r="F50" s="67"/>
      <c r="G50" s="36" t="s">
        <v>22</v>
      </c>
      <c r="H50" s="36">
        <f>2900+2000</f>
        <v>4900</v>
      </c>
      <c r="I50" s="36">
        <v>0.11</v>
      </c>
      <c r="J50" s="65">
        <f t="shared" si="2"/>
        <v>539</v>
      </c>
    </row>
    <row r="51" ht="16.5" spans="1:10">
      <c r="A51" s="27"/>
      <c r="B51" s="28"/>
      <c r="C51" s="28"/>
      <c r="D51" s="70"/>
      <c r="E51" s="28"/>
      <c r="F51" s="67"/>
      <c r="G51" s="42" t="s">
        <v>79</v>
      </c>
      <c r="H51" s="36">
        <v>2000</v>
      </c>
      <c r="I51" s="36">
        <v>0.24</v>
      </c>
      <c r="J51" s="65">
        <f t="shared" si="2"/>
        <v>480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12000</f>
        <v>12000</v>
      </c>
      <c r="I52" s="36">
        <f>0.042*5</f>
        <v>0.21</v>
      </c>
      <c r="J52" s="36">
        <f t="shared" si="2"/>
        <v>2520</v>
      </c>
    </row>
    <row r="53" ht="16.5" spans="1:10">
      <c r="A53" s="27">
        <v>45748</v>
      </c>
      <c r="B53" s="28" t="s">
        <v>39</v>
      </c>
      <c r="C53" s="28" t="s">
        <v>99</v>
      </c>
      <c r="D53" s="70" t="s">
        <v>100</v>
      </c>
      <c r="E53" s="28" t="s">
        <v>101</v>
      </c>
      <c r="F53" s="69" t="s">
        <v>102</v>
      </c>
      <c r="G53" s="42" t="s">
        <v>103</v>
      </c>
      <c r="H53" s="36">
        <f>8200+13+2400</f>
        <v>10613</v>
      </c>
      <c r="I53" s="36">
        <v>0.85</v>
      </c>
      <c r="J53" s="36">
        <f t="shared" si="2"/>
        <v>9021.05</v>
      </c>
    </row>
    <row r="54" ht="16.5" spans="1:10">
      <c r="A54" s="27"/>
      <c r="B54" s="28"/>
      <c r="C54" s="28"/>
      <c r="D54" s="70"/>
      <c r="E54" s="28"/>
      <c r="F54" s="69"/>
      <c r="G54" s="42" t="s">
        <v>104</v>
      </c>
      <c r="H54" s="36">
        <v>106</v>
      </c>
      <c r="I54" s="36">
        <v>0</v>
      </c>
      <c r="J54" s="36">
        <f t="shared" si="2"/>
        <v>0</v>
      </c>
    </row>
    <row r="55" ht="16.5" spans="1:10">
      <c r="A55" s="27"/>
      <c r="B55" s="28"/>
      <c r="C55" s="28"/>
      <c r="D55" s="70"/>
      <c r="E55" s="28"/>
      <c r="F55" s="69"/>
      <c r="G55" s="42" t="s">
        <v>105</v>
      </c>
      <c r="H55" s="36">
        <f>5*5+5</f>
        <v>30</v>
      </c>
      <c r="I55" s="36">
        <v>0</v>
      </c>
      <c r="J55" s="36">
        <f t="shared" si="2"/>
        <v>0</v>
      </c>
    </row>
    <row r="56" ht="16.5" spans="1:10">
      <c r="A56" s="27"/>
      <c r="B56" s="28"/>
      <c r="C56" s="28"/>
      <c r="D56" s="70"/>
      <c r="E56" s="28"/>
      <c r="F56" s="69"/>
      <c r="G56" s="42" t="s">
        <v>72</v>
      </c>
      <c r="H56" s="36">
        <f>8200+13+2400</f>
        <v>10613</v>
      </c>
      <c r="I56" s="36">
        <v>0.28</v>
      </c>
      <c r="J56" s="36">
        <f t="shared" si="2"/>
        <v>2971.64</v>
      </c>
    </row>
    <row r="57" ht="16.5" spans="1:10">
      <c r="A57" s="27"/>
      <c r="B57" s="28"/>
      <c r="C57" s="28"/>
      <c r="D57" s="70"/>
      <c r="E57" s="28"/>
      <c r="F57" s="69"/>
      <c r="G57" s="36" t="s">
        <v>22</v>
      </c>
      <c r="H57" s="36">
        <f>8200+13+2400</f>
        <v>10613</v>
      </c>
      <c r="I57" s="36">
        <v>0.11</v>
      </c>
      <c r="J57" s="36">
        <f t="shared" si="2"/>
        <v>1167.43</v>
      </c>
    </row>
    <row r="58" ht="16.5" spans="1:10">
      <c r="A58" s="27"/>
      <c r="B58" s="28"/>
      <c r="C58" s="28"/>
      <c r="D58" s="70"/>
      <c r="E58" s="28"/>
      <c r="F58" s="69"/>
      <c r="G58" s="36" t="s">
        <v>106</v>
      </c>
      <c r="H58" s="36">
        <f>10613</f>
        <v>10613</v>
      </c>
      <c r="I58" s="36">
        <f>0.042*4</f>
        <v>0.168</v>
      </c>
      <c r="J58" s="36">
        <f t="shared" si="2"/>
        <v>1782.984</v>
      </c>
    </row>
    <row r="59" ht="16.5" spans="1:10">
      <c r="A59" s="27"/>
      <c r="B59" s="28"/>
      <c r="C59" s="28"/>
      <c r="D59" s="70"/>
      <c r="E59" s="28"/>
      <c r="F59" s="69"/>
      <c r="G59" s="36" t="s">
        <v>107</v>
      </c>
      <c r="H59" s="36">
        <v>10613</v>
      </c>
      <c r="I59" s="36">
        <v>0.027</v>
      </c>
      <c r="J59" s="36">
        <f t="shared" si="2"/>
        <v>286.551</v>
      </c>
    </row>
    <row r="60" ht="16.5" spans="1:10">
      <c r="A60" s="27"/>
      <c r="B60" s="28"/>
      <c r="C60" s="28"/>
      <c r="D60" s="70"/>
      <c r="E60" s="28"/>
      <c r="F60" s="69"/>
      <c r="G60" s="65" t="s">
        <v>108</v>
      </c>
      <c r="H60" s="36">
        <f>170+255+175</f>
        <v>600</v>
      </c>
      <c r="I60" s="36">
        <v>0.24</v>
      </c>
      <c r="J60" s="36">
        <f t="shared" si="2"/>
        <v>144</v>
      </c>
    </row>
    <row r="61" ht="16.5" spans="1:10">
      <c r="A61" s="27"/>
      <c r="B61" s="28"/>
      <c r="C61" s="28"/>
      <c r="D61" s="70"/>
      <c r="E61" s="28"/>
      <c r="F61" s="69" t="s">
        <v>109</v>
      </c>
      <c r="G61" s="65" t="s">
        <v>110</v>
      </c>
      <c r="H61" s="36">
        <v>7300</v>
      </c>
      <c r="I61" s="36">
        <v>0.33</v>
      </c>
      <c r="J61" s="36">
        <f t="shared" si="2"/>
        <v>2409</v>
      </c>
    </row>
    <row r="62" ht="16.5" spans="1:10">
      <c r="A62" s="27"/>
      <c r="B62" s="28"/>
      <c r="C62" s="28"/>
      <c r="D62" s="70"/>
      <c r="E62" s="28"/>
      <c r="F62" s="69"/>
      <c r="G62" s="36" t="s">
        <v>111</v>
      </c>
      <c r="H62" s="36">
        <v>500</v>
      </c>
      <c r="I62" s="36">
        <v>0.65</v>
      </c>
      <c r="J62" s="36">
        <f t="shared" si="2"/>
        <v>325</v>
      </c>
    </row>
    <row r="63" ht="16.5" spans="10:10">
      <c r="J63" s="78">
        <f>SUM(J3:J62)</f>
        <v>130478.715</v>
      </c>
    </row>
    <row r="67" ht="28.5" spans="1:10">
      <c r="A67" s="48" t="s">
        <v>112</v>
      </c>
      <c r="B67" s="48"/>
      <c r="C67" s="48"/>
      <c r="D67" s="48"/>
      <c r="E67" s="48"/>
      <c r="F67" s="48"/>
      <c r="G67" s="48"/>
      <c r="H67" s="48"/>
      <c r="I67" s="48"/>
      <c r="J67" s="48"/>
    </row>
    <row r="68" ht="14.5" spans="1:10">
      <c r="A68" s="49" t="s">
        <v>113</v>
      </c>
      <c r="B68" s="49" t="s">
        <v>114</v>
      </c>
      <c r="C68" s="49" t="s">
        <v>115</v>
      </c>
      <c r="D68" s="49" t="s">
        <v>116</v>
      </c>
      <c r="E68" s="49" t="s">
        <v>117</v>
      </c>
      <c r="F68" s="50" t="s">
        <v>118</v>
      </c>
      <c r="G68" s="49" t="s">
        <v>119</v>
      </c>
      <c r="H68" s="49" t="s">
        <v>120</v>
      </c>
      <c r="I68" s="49" t="s">
        <v>121</v>
      </c>
      <c r="J68" s="49" t="s">
        <v>122</v>
      </c>
    </row>
    <row r="69" ht="28.5" spans="1:10">
      <c r="A69" s="49"/>
      <c r="B69" s="49"/>
      <c r="C69" s="49"/>
      <c r="D69" s="49" t="s">
        <v>123</v>
      </c>
      <c r="E69" s="49"/>
      <c r="F69" s="50" t="s">
        <v>124</v>
      </c>
      <c r="G69" s="49"/>
      <c r="H69" s="49"/>
      <c r="I69" s="51" t="s">
        <v>125</v>
      </c>
      <c r="J69" s="49"/>
    </row>
    <row r="70" spans="1:10">
      <c r="A70" s="97">
        <v>1</v>
      </c>
      <c r="B70" s="98">
        <v>45770</v>
      </c>
      <c r="C70" s="99" t="s">
        <v>126</v>
      </c>
      <c r="D70" s="99" t="s">
        <v>127</v>
      </c>
      <c r="E70" s="49" t="s">
        <v>128</v>
      </c>
      <c r="F70" s="49" t="s">
        <v>129</v>
      </c>
      <c r="G70" s="49" t="s">
        <v>130</v>
      </c>
      <c r="H70" s="49">
        <v>6.5</v>
      </c>
      <c r="I70" s="106">
        <v>8480</v>
      </c>
      <c r="J70" s="49"/>
    </row>
    <row r="71" spans="1:10">
      <c r="A71" s="100"/>
      <c r="B71" s="101"/>
      <c r="C71" s="102"/>
      <c r="D71" s="102"/>
      <c r="E71" s="49" t="s">
        <v>131</v>
      </c>
      <c r="F71" s="49" t="s">
        <v>129</v>
      </c>
      <c r="G71" s="49" t="s">
        <v>130</v>
      </c>
      <c r="H71" s="49">
        <v>2</v>
      </c>
      <c r="I71" s="107"/>
      <c r="J71" s="49"/>
    </row>
    <row r="72" spans="1:10">
      <c r="A72" s="103"/>
      <c r="B72" s="104"/>
      <c r="C72" s="105"/>
      <c r="D72" s="105"/>
      <c r="E72" s="49" t="s">
        <v>132</v>
      </c>
      <c r="F72" s="49" t="s">
        <v>129</v>
      </c>
      <c r="G72" s="49" t="s">
        <v>130</v>
      </c>
      <c r="H72" s="49">
        <v>24.6</v>
      </c>
      <c r="I72" s="108"/>
      <c r="J72" s="49"/>
    </row>
    <row r="73" spans="1:10">
      <c r="A73" s="97">
        <v>1</v>
      </c>
      <c r="B73" s="98">
        <v>45770</v>
      </c>
      <c r="C73" s="99" t="s">
        <v>126</v>
      </c>
      <c r="D73" s="99" t="s">
        <v>127</v>
      </c>
      <c r="E73" s="49" t="s">
        <v>128</v>
      </c>
      <c r="F73" s="49" t="s">
        <v>129</v>
      </c>
      <c r="G73" s="49" t="s">
        <v>130</v>
      </c>
      <c r="H73" s="49">
        <v>13.02</v>
      </c>
      <c r="I73" s="106">
        <v>13308.7</v>
      </c>
      <c r="J73" s="49"/>
    </row>
    <row r="74" spans="1:10">
      <c r="A74" s="100"/>
      <c r="B74" s="101"/>
      <c r="C74" s="102"/>
      <c r="D74" s="102"/>
      <c r="E74" s="49" t="s">
        <v>131</v>
      </c>
      <c r="F74" s="49" t="s">
        <v>129</v>
      </c>
      <c r="G74" s="49" t="s">
        <v>130</v>
      </c>
      <c r="H74" s="49">
        <v>3</v>
      </c>
      <c r="I74" s="107"/>
      <c r="J74" s="49"/>
    </row>
    <row r="75" spans="1:10">
      <c r="A75" s="103"/>
      <c r="B75" s="104"/>
      <c r="C75" s="105"/>
      <c r="D75" s="105"/>
      <c r="E75" s="49" t="s">
        <v>132</v>
      </c>
      <c r="F75" s="49" t="s">
        <v>129</v>
      </c>
      <c r="G75" s="49" t="s">
        <v>130</v>
      </c>
      <c r="H75" s="49">
        <v>12.8</v>
      </c>
      <c r="I75" s="108"/>
      <c r="J75" s="49"/>
    </row>
  </sheetData>
  <autoFilter xmlns:etc="http://www.wps.cn/officeDocument/2017/etCustomData" ref="A1:J63" etc:filterBottomFollowUsedRange="0">
    <extLst/>
  </autoFilter>
  <mergeCells count="80">
    <mergeCell ref="A1:J1"/>
    <mergeCell ref="A67:J67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A68:A69"/>
    <mergeCell ref="A70:A72"/>
    <mergeCell ref="A73:A75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B68:B69"/>
    <mergeCell ref="B70:B72"/>
    <mergeCell ref="B73:B75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C68:C69"/>
    <mergeCell ref="C70:C72"/>
    <mergeCell ref="C73:C75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D70:D72"/>
    <mergeCell ref="D73:D75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E68:E69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  <mergeCell ref="G68:G69"/>
    <mergeCell ref="H68:H69"/>
    <mergeCell ref="I70:I72"/>
    <mergeCell ref="I73:I75"/>
    <mergeCell ref="J68:J6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18" sqref="D18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133</v>
      </c>
    </row>
    <row r="3" ht="33" spans="1:10">
      <c r="A3" s="27">
        <v>45761</v>
      </c>
      <c r="B3" s="28" t="s">
        <v>39</v>
      </c>
      <c r="C3" s="28">
        <v>76382</v>
      </c>
      <c r="D3" s="70" t="s">
        <v>134</v>
      </c>
      <c r="E3" s="28" t="s">
        <v>135</v>
      </c>
      <c r="F3" s="69" t="s">
        <v>136</v>
      </c>
      <c r="G3" s="36" t="s">
        <v>137</v>
      </c>
      <c r="H3" s="36">
        <v>201</v>
      </c>
      <c r="I3" s="36">
        <v>0.007</v>
      </c>
      <c r="J3" s="36">
        <f>H3*I3</f>
        <v>1.407</v>
      </c>
    </row>
    <row r="4" ht="16.5" spans="10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27">
        <v>45730</v>
      </c>
      <c r="B3" s="28" t="s">
        <v>138</v>
      </c>
      <c r="C3" s="28" t="s">
        <v>139</v>
      </c>
      <c r="D3" s="70" t="s">
        <v>140</v>
      </c>
      <c r="E3" s="28" t="s">
        <v>141</v>
      </c>
      <c r="F3" s="64" t="s">
        <v>142</v>
      </c>
      <c r="G3" s="42" t="s">
        <v>143</v>
      </c>
      <c r="H3" s="71">
        <f>32000*1.02</f>
        <v>32640</v>
      </c>
      <c r="I3" s="65">
        <v>1.07</v>
      </c>
      <c r="J3" s="65">
        <f t="shared" ref="J3:J19" si="0">H3*I3</f>
        <v>34924.8</v>
      </c>
    </row>
    <row r="4" ht="16.5" spans="1:10">
      <c r="A4" s="27"/>
      <c r="B4" s="28"/>
      <c r="C4" s="28"/>
      <c r="D4" s="70"/>
      <c r="E4" s="28"/>
      <c r="F4" s="67"/>
      <c r="G4" s="42" t="s">
        <v>69</v>
      </c>
      <c r="H4" s="71">
        <v>320</v>
      </c>
      <c r="I4" s="65">
        <v>0</v>
      </c>
      <c r="J4" s="65">
        <f t="shared" si="0"/>
        <v>0</v>
      </c>
    </row>
    <row r="5" ht="16.5" spans="1:10">
      <c r="A5" s="27"/>
      <c r="B5" s="28"/>
      <c r="C5" s="28"/>
      <c r="D5" s="70"/>
      <c r="E5" s="28"/>
      <c r="F5" s="67"/>
      <c r="G5" s="28" t="s">
        <v>95</v>
      </c>
      <c r="H5" s="71">
        <f>2*5*5+5</f>
        <v>55</v>
      </c>
      <c r="I5" s="65">
        <v>0</v>
      </c>
      <c r="J5" s="65">
        <f t="shared" si="0"/>
        <v>0</v>
      </c>
    </row>
    <row r="6" ht="16.5" spans="1:10">
      <c r="A6" s="27"/>
      <c r="B6" s="28"/>
      <c r="C6" s="28"/>
      <c r="D6" s="70"/>
      <c r="E6" s="28"/>
      <c r="F6" s="67"/>
      <c r="G6" s="42" t="s">
        <v>72</v>
      </c>
      <c r="H6" s="71">
        <f>8000+8000+8000+8000</f>
        <v>32000</v>
      </c>
      <c r="I6" s="36">
        <v>0.28</v>
      </c>
      <c r="J6" s="65">
        <f t="shared" si="0"/>
        <v>8960</v>
      </c>
    </row>
    <row r="7" ht="16.5" spans="1:10">
      <c r="A7" s="27"/>
      <c r="B7" s="28"/>
      <c r="C7" s="28"/>
      <c r="D7" s="70"/>
      <c r="E7" s="28"/>
      <c r="F7" s="67"/>
      <c r="G7" s="36" t="s">
        <v>22</v>
      </c>
      <c r="H7" s="71">
        <f>8000+8000+8000+8000</f>
        <v>32000</v>
      </c>
      <c r="I7" s="36">
        <v>0.11</v>
      </c>
      <c r="J7" s="65">
        <f t="shared" si="0"/>
        <v>3520</v>
      </c>
    </row>
    <row r="8" ht="16.5" spans="1:10">
      <c r="A8" s="27"/>
      <c r="B8" s="28"/>
      <c r="C8" s="28"/>
      <c r="D8" s="70"/>
      <c r="E8" s="28"/>
      <c r="F8" s="68"/>
      <c r="G8" s="36" t="s">
        <v>106</v>
      </c>
      <c r="H8" s="36">
        <f>32000*4</f>
        <v>128000</v>
      </c>
      <c r="I8" s="36">
        <v>0.042</v>
      </c>
      <c r="J8" s="36">
        <f t="shared" si="0"/>
        <v>5376</v>
      </c>
    </row>
    <row r="9" ht="16.5" spans="1:10">
      <c r="A9" s="27">
        <v>45742</v>
      </c>
      <c r="B9" s="28" t="s">
        <v>138</v>
      </c>
      <c r="C9" s="28" t="s">
        <v>144</v>
      </c>
      <c r="D9" s="70" t="s">
        <v>145</v>
      </c>
      <c r="E9" s="28" t="s">
        <v>146</v>
      </c>
      <c r="F9" s="73" t="s">
        <v>78</v>
      </c>
      <c r="G9" s="42" t="s">
        <v>87</v>
      </c>
      <c r="H9" s="42">
        <v>8000</v>
      </c>
      <c r="I9" s="42">
        <v>1.07</v>
      </c>
      <c r="J9" s="42">
        <f t="shared" si="0"/>
        <v>8560</v>
      </c>
    </row>
    <row r="10" ht="16.5" spans="1:10">
      <c r="A10" s="27"/>
      <c r="B10" s="28"/>
      <c r="C10" s="28"/>
      <c r="D10" s="70"/>
      <c r="E10" s="28"/>
      <c r="F10" s="73"/>
      <c r="G10" s="42" t="s">
        <v>69</v>
      </c>
      <c r="H10" s="42">
        <f>H9*0.01</f>
        <v>80</v>
      </c>
      <c r="I10" s="42">
        <v>0</v>
      </c>
      <c r="J10" s="42">
        <f t="shared" si="0"/>
        <v>0</v>
      </c>
    </row>
    <row r="11" ht="16.5" spans="1:10">
      <c r="A11" s="27"/>
      <c r="B11" s="28"/>
      <c r="C11" s="28"/>
      <c r="D11" s="70"/>
      <c r="E11" s="28"/>
      <c r="F11" s="73"/>
      <c r="G11" s="42" t="s">
        <v>72</v>
      </c>
      <c r="H11" s="42">
        <v>8000</v>
      </c>
      <c r="I11" s="42">
        <v>0.28</v>
      </c>
      <c r="J11" s="42">
        <f t="shared" si="0"/>
        <v>2240</v>
      </c>
    </row>
    <row r="12" ht="16.5" spans="1:10">
      <c r="A12" s="27"/>
      <c r="B12" s="28"/>
      <c r="C12" s="28"/>
      <c r="D12" s="70"/>
      <c r="E12" s="28"/>
      <c r="F12" s="73"/>
      <c r="G12" s="42" t="s">
        <v>22</v>
      </c>
      <c r="H12" s="42">
        <v>8000</v>
      </c>
      <c r="I12" s="42">
        <v>0.11</v>
      </c>
      <c r="J12" s="42">
        <f t="shared" si="0"/>
        <v>880</v>
      </c>
    </row>
    <row r="13" ht="16.5" spans="1:10">
      <c r="A13" s="27"/>
      <c r="B13" s="28"/>
      <c r="C13" s="28"/>
      <c r="D13" s="70"/>
      <c r="E13" s="28"/>
      <c r="F13" s="73"/>
      <c r="G13" s="42" t="s">
        <v>106</v>
      </c>
      <c r="H13" s="42">
        <f>8000*4</f>
        <v>32000</v>
      </c>
      <c r="I13" s="42">
        <v>0.042</v>
      </c>
      <c r="J13" s="42">
        <f t="shared" si="0"/>
        <v>1344</v>
      </c>
    </row>
    <row r="14" ht="16.5" spans="1:10">
      <c r="A14" s="27"/>
      <c r="B14" s="28"/>
      <c r="C14" s="28"/>
      <c r="D14" s="70"/>
      <c r="E14" s="28"/>
      <c r="F14" s="73"/>
      <c r="G14" s="42" t="s">
        <v>87</v>
      </c>
      <c r="H14" s="42">
        <v>5000</v>
      </c>
      <c r="I14" s="42">
        <v>1.07</v>
      </c>
      <c r="J14" s="42">
        <f t="shared" si="0"/>
        <v>5350</v>
      </c>
    </row>
    <row r="15" ht="16.5" spans="1:10">
      <c r="A15" s="27"/>
      <c r="B15" s="28"/>
      <c r="C15" s="28"/>
      <c r="D15" s="70"/>
      <c r="E15" s="28"/>
      <c r="F15" s="73"/>
      <c r="G15" s="42" t="s">
        <v>69</v>
      </c>
      <c r="H15" s="42">
        <f>H14*0.01</f>
        <v>50</v>
      </c>
      <c r="I15" s="42">
        <v>0</v>
      </c>
      <c r="J15" s="42">
        <f t="shared" si="0"/>
        <v>0</v>
      </c>
    </row>
    <row r="16" ht="16.5" spans="1:10">
      <c r="A16" s="27"/>
      <c r="B16" s="28"/>
      <c r="C16" s="28"/>
      <c r="D16" s="70"/>
      <c r="E16" s="28"/>
      <c r="F16" s="73"/>
      <c r="G16" s="42" t="s">
        <v>72</v>
      </c>
      <c r="H16" s="42">
        <v>5000</v>
      </c>
      <c r="I16" s="42">
        <v>0.28</v>
      </c>
      <c r="J16" s="42">
        <f t="shared" si="0"/>
        <v>1400</v>
      </c>
    </row>
    <row r="17" ht="16.5" spans="1:10">
      <c r="A17" s="27"/>
      <c r="B17" s="28"/>
      <c r="C17" s="28"/>
      <c r="D17" s="70"/>
      <c r="E17" s="28"/>
      <c r="F17" s="73"/>
      <c r="G17" s="42" t="s">
        <v>22</v>
      </c>
      <c r="H17" s="42">
        <v>5000</v>
      </c>
      <c r="I17" s="42">
        <v>0.11</v>
      </c>
      <c r="J17" s="42">
        <f t="shared" si="0"/>
        <v>550</v>
      </c>
    </row>
    <row r="18" ht="16.5" spans="1:10">
      <c r="A18" s="27"/>
      <c r="B18" s="28"/>
      <c r="C18" s="28"/>
      <c r="D18" s="70"/>
      <c r="E18" s="28"/>
      <c r="F18" s="73"/>
      <c r="G18" s="42" t="s">
        <v>106</v>
      </c>
      <c r="H18" s="42">
        <f>5000*4</f>
        <v>20000</v>
      </c>
      <c r="I18" s="42">
        <v>0.042</v>
      </c>
      <c r="J18" s="42">
        <f t="shared" si="0"/>
        <v>840</v>
      </c>
    </row>
    <row r="19" ht="16.5" spans="1:10">
      <c r="A19" s="27"/>
      <c r="B19" s="28"/>
      <c r="C19" s="28"/>
      <c r="D19" s="70"/>
      <c r="E19" s="28"/>
      <c r="F19" s="73"/>
      <c r="G19" s="42" t="s">
        <v>110</v>
      </c>
      <c r="H19" s="42">
        <v>43260</v>
      </c>
      <c r="I19" s="42">
        <v>0.33</v>
      </c>
      <c r="J19" s="42">
        <f t="shared" si="0"/>
        <v>14275.8</v>
      </c>
    </row>
    <row r="20" ht="16.5" spans="10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 t="shared" ref="J26:J30" si="2"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 t="shared" si="2"/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 t="shared" si="2"/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3013*5</f>
        <v>15065</v>
      </c>
      <c r="I29" s="36">
        <v>0.042</v>
      </c>
      <c r="J29" s="65">
        <f t="shared" si="2"/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 t="shared" si="2"/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 t="shared" ref="J32:J41" si="3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3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10001*5</f>
        <v>50005</v>
      </c>
      <c r="I34" s="36">
        <v>0.042</v>
      </c>
      <c r="J34" s="36">
        <f t="shared" si="3"/>
        <v>2100.21</v>
      </c>
    </row>
    <row r="35" ht="16.5" spans="1:10">
      <c r="A35" s="27">
        <v>45730</v>
      </c>
      <c r="B35" s="28" t="s">
        <v>138</v>
      </c>
      <c r="C35" s="28" t="s">
        <v>139</v>
      </c>
      <c r="D35" s="70" t="s">
        <v>140</v>
      </c>
      <c r="E35" s="28" t="s">
        <v>141</v>
      </c>
      <c r="F35" s="64" t="s">
        <v>142</v>
      </c>
      <c r="G35" s="42" t="s">
        <v>143</v>
      </c>
      <c r="H35" s="71">
        <f>32000*1.02</f>
        <v>32640</v>
      </c>
      <c r="I35" s="65">
        <v>1.07</v>
      </c>
      <c r="J35" s="65">
        <f t="shared" si="3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v>320</v>
      </c>
      <c r="I36" s="65">
        <v>0</v>
      </c>
      <c r="J36" s="65">
        <f t="shared" si="3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95</v>
      </c>
      <c r="H37" s="71">
        <f>2*5*5+5</f>
        <v>55</v>
      </c>
      <c r="I37" s="65">
        <v>0</v>
      </c>
      <c r="J37" s="65">
        <f t="shared" si="3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71">
        <f>8000+8000+8000+8000</f>
        <v>32000</v>
      </c>
      <c r="I38" s="36">
        <v>0.28</v>
      </c>
      <c r="J38" s="65">
        <f t="shared" si="3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3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106</v>
      </c>
      <c r="H40" s="36">
        <f>32000*4</f>
        <v>128000</v>
      </c>
      <c r="I40" s="36">
        <v>0.042</v>
      </c>
      <c r="J40" s="36">
        <f t="shared" si="3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88</v>
      </c>
      <c r="E41" s="28" t="s">
        <v>89</v>
      </c>
      <c r="F41" s="64" t="s">
        <v>83</v>
      </c>
      <c r="G41" s="42" t="s">
        <v>90</v>
      </c>
      <c r="H41" s="71">
        <f>1414+2424+2929+2121+1212</f>
        <v>10100</v>
      </c>
      <c r="I41" s="65">
        <v>1.07</v>
      </c>
      <c r="J41" s="65">
        <f t="shared" si="3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91</v>
      </c>
      <c r="H43" s="71">
        <f>1442+2472+2987+2163+1236-10100</f>
        <v>200</v>
      </c>
      <c r="I43" s="65">
        <v>1.07</v>
      </c>
      <c r="J43" s="65">
        <f t="shared" ref="J43:J74" si="4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42">
        <f>840+1440+1740+1260+720+560+960+1160+840+480</f>
        <v>10000</v>
      </c>
      <c r="I44" s="36">
        <v>0.28</v>
      </c>
      <c r="J44" s="36">
        <f t="shared" si="4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4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10000*5</f>
        <v>50000</v>
      </c>
      <c r="I46" s="36">
        <v>0.042</v>
      </c>
      <c r="J46" s="36">
        <f t="shared" si="4"/>
        <v>2100</v>
      </c>
    </row>
    <row r="47" ht="16.5" spans="1:10">
      <c r="A47" s="27">
        <v>45734</v>
      </c>
      <c r="B47" s="28" t="s">
        <v>39</v>
      </c>
      <c r="C47" s="28" t="s">
        <v>92</v>
      </c>
      <c r="D47" s="70" t="s">
        <v>93</v>
      </c>
      <c r="E47" s="28" t="s">
        <v>94</v>
      </c>
      <c r="F47" s="64" t="s">
        <v>83</v>
      </c>
      <c r="G47" s="42" t="s">
        <v>68</v>
      </c>
      <c r="H47" s="72">
        <v>9283</v>
      </c>
      <c r="I47" s="65">
        <v>1.07</v>
      </c>
      <c r="J47" s="65">
        <f t="shared" si="4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71">
        <v>90</v>
      </c>
      <c r="I48" s="65">
        <v>0</v>
      </c>
      <c r="J48" s="65">
        <f t="shared" si="4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95</v>
      </c>
      <c r="H49" s="71">
        <f>4*5+5</f>
        <v>25</v>
      </c>
      <c r="I49" s="65">
        <v>0</v>
      </c>
      <c r="J49" s="65">
        <f t="shared" si="4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72</v>
      </c>
      <c r="H50" s="71">
        <f>3000+3000+3000+13</f>
        <v>9013</v>
      </c>
      <c r="I50" s="36">
        <v>0.28</v>
      </c>
      <c r="J50" s="65">
        <f t="shared" si="4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4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9013*5</f>
        <v>45065</v>
      </c>
      <c r="I52" s="36">
        <v>0.042</v>
      </c>
      <c r="J52" s="36">
        <f t="shared" si="4"/>
        <v>1892.73</v>
      </c>
    </row>
    <row r="53" ht="16.5" spans="1:10">
      <c r="A53" s="27">
        <v>45738</v>
      </c>
      <c r="B53" s="28" t="s">
        <v>39</v>
      </c>
      <c r="C53" s="28" t="s">
        <v>96</v>
      </c>
      <c r="D53" s="70" t="s">
        <v>97</v>
      </c>
      <c r="E53" s="28" t="s">
        <v>98</v>
      </c>
      <c r="F53" s="64" t="s">
        <v>83</v>
      </c>
      <c r="G53" s="42" t="s">
        <v>68</v>
      </c>
      <c r="H53" s="65">
        <f>999+2338+4573+3203+1246</f>
        <v>12359</v>
      </c>
      <c r="I53" s="65">
        <v>1.07</v>
      </c>
      <c r="J53" s="65">
        <f t="shared" si="4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69</v>
      </c>
      <c r="H54" s="65">
        <f>12000*0.01</f>
        <v>120</v>
      </c>
      <c r="I54" s="65">
        <v>0</v>
      </c>
      <c r="J54" s="65">
        <f t="shared" si="4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72</v>
      </c>
      <c r="H55" s="36">
        <v>2900</v>
      </c>
      <c r="I55" s="36">
        <v>0.28</v>
      </c>
      <c r="J55" s="65">
        <f t="shared" si="4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4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79</v>
      </c>
      <c r="H57" s="36">
        <v>2000</v>
      </c>
      <c r="I57" s="36">
        <v>0.24</v>
      </c>
      <c r="J57" s="65">
        <f t="shared" si="4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60</v>
      </c>
      <c r="H58" s="36">
        <f>12000*5</f>
        <v>60000</v>
      </c>
      <c r="I58" s="36">
        <v>0.042</v>
      </c>
      <c r="J58" s="36">
        <f t="shared" si="4"/>
        <v>2520</v>
      </c>
    </row>
    <row r="59" ht="16.5" spans="1:10">
      <c r="A59" s="27">
        <v>45742</v>
      </c>
      <c r="B59" s="28" t="s">
        <v>147</v>
      </c>
      <c r="C59" s="28" t="s">
        <v>144</v>
      </c>
      <c r="D59" s="70" t="s">
        <v>145</v>
      </c>
      <c r="E59" s="28" t="s">
        <v>146</v>
      </c>
      <c r="F59" s="73" t="s">
        <v>78</v>
      </c>
      <c r="G59" s="42" t="s">
        <v>87</v>
      </c>
      <c r="H59" s="42">
        <v>8000</v>
      </c>
      <c r="I59" s="42">
        <v>1.07</v>
      </c>
      <c r="J59" s="42">
        <f t="shared" si="4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69</v>
      </c>
      <c r="H60" s="42">
        <f>H59*0.01</f>
        <v>80</v>
      </c>
      <c r="I60" s="42">
        <v>0</v>
      </c>
      <c r="J60" s="42">
        <f t="shared" si="4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72</v>
      </c>
      <c r="H61" s="42">
        <v>8000</v>
      </c>
      <c r="I61" s="42">
        <v>0.28</v>
      </c>
      <c r="J61" s="42">
        <f t="shared" si="4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4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106</v>
      </c>
      <c r="H63" s="42">
        <f>8000*4</f>
        <v>32000</v>
      </c>
      <c r="I63" s="42">
        <v>0.042</v>
      </c>
      <c r="J63" s="42">
        <f t="shared" si="4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87</v>
      </c>
      <c r="H64" s="42">
        <v>5000</v>
      </c>
      <c r="I64" s="42">
        <v>1.07</v>
      </c>
      <c r="J64" s="42">
        <f t="shared" si="4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69</v>
      </c>
      <c r="H65" s="42">
        <f>H64*0.01</f>
        <v>50</v>
      </c>
      <c r="I65" s="42">
        <v>0</v>
      </c>
      <c r="J65" s="42">
        <f t="shared" si="4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72</v>
      </c>
      <c r="H66" s="42">
        <v>5000</v>
      </c>
      <c r="I66" s="42">
        <v>0.28</v>
      </c>
      <c r="J66" s="42">
        <f t="shared" si="4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4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106</v>
      </c>
      <c r="H68" s="42">
        <f>5000*4</f>
        <v>20000</v>
      </c>
      <c r="I68" s="42">
        <v>0.042</v>
      </c>
      <c r="J68" s="42">
        <f t="shared" si="4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110</v>
      </c>
      <c r="H69" s="42">
        <v>43260</v>
      </c>
      <c r="I69" s="42">
        <v>0.33</v>
      </c>
      <c r="J69" s="42">
        <f t="shared" si="4"/>
        <v>14275.8</v>
      </c>
    </row>
    <row r="70" ht="16.5" spans="1:10">
      <c r="A70" s="27">
        <v>45761</v>
      </c>
      <c r="B70" s="28" t="s">
        <v>147</v>
      </c>
      <c r="C70" s="28" t="s">
        <v>148</v>
      </c>
      <c r="D70" s="70" t="s">
        <v>149</v>
      </c>
      <c r="E70" s="28" t="s">
        <v>150</v>
      </c>
      <c r="F70" s="64" t="s">
        <v>151</v>
      </c>
      <c r="G70" s="36" t="s">
        <v>22</v>
      </c>
      <c r="H70" s="77">
        <f>38000*0.01</f>
        <v>380</v>
      </c>
      <c r="I70" s="36">
        <v>0.11</v>
      </c>
      <c r="J70" s="36">
        <f t="shared" si="4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152</v>
      </c>
      <c r="H71" s="77">
        <f>38000*0.01*4</f>
        <v>1520</v>
      </c>
      <c r="I71" s="36">
        <v>0.042</v>
      </c>
      <c r="J71" s="36">
        <f t="shared" si="4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153</v>
      </c>
      <c r="H72" s="77">
        <v>1935</v>
      </c>
      <c r="I72" s="36">
        <v>0.85</v>
      </c>
      <c r="J72" s="36">
        <f t="shared" si="4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154</v>
      </c>
      <c r="H73" s="42">
        <v>19</v>
      </c>
      <c r="I73" s="36">
        <v>0</v>
      </c>
      <c r="J73" s="36">
        <f t="shared" si="4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155</v>
      </c>
      <c r="H74" s="77">
        <f>48+105+135+90+45</f>
        <v>423</v>
      </c>
      <c r="I74" s="36">
        <v>0.15</v>
      </c>
      <c r="J74" s="36">
        <f t="shared" si="4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156</v>
      </c>
      <c r="C3" s="28">
        <v>17476</v>
      </c>
      <c r="D3" s="45" t="s">
        <v>157</v>
      </c>
      <c r="E3" s="46" t="s">
        <v>158</v>
      </c>
      <c r="F3" s="47" t="s">
        <v>159</v>
      </c>
      <c r="G3" s="42" t="s">
        <v>160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112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113</v>
      </c>
      <c r="B8" s="49" t="s">
        <v>114</v>
      </c>
      <c r="C8" s="49" t="s">
        <v>115</v>
      </c>
      <c r="D8" s="49" t="s">
        <v>116</v>
      </c>
      <c r="E8" s="49" t="s">
        <v>117</v>
      </c>
      <c r="F8" s="50" t="s">
        <v>118</v>
      </c>
      <c r="G8" s="49" t="s">
        <v>119</v>
      </c>
      <c r="H8" s="49" t="s">
        <v>120</v>
      </c>
      <c r="I8" s="49" t="s">
        <v>121</v>
      </c>
      <c r="J8" s="49" t="s">
        <v>122</v>
      </c>
    </row>
    <row r="9" ht="28.5" spans="1:10">
      <c r="A9" s="49"/>
      <c r="B9" s="49"/>
      <c r="C9" s="49"/>
      <c r="D9" s="49" t="s">
        <v>123</v>
      </c>
      <c r="E9" s="49"/>
      <c r="F9" s="50" t="s">
        <v>124</v>
      </c>
      <c r="G9" s="49"/>
      <c r="H9" s="49"/>
      <c r="I9" s="51" t="s">
        <v>125</v>
      </c>
      <c r="J9" s="49"/>
    </row>
    <row r="10" ht="28" spans="1:10">
      <c r="A10" s="51">
        <v>1</v>
      </c>
      <c r="B10" s="52">
        <v>45747</v>
      </c>
      <c r="C10" s="49" t="s">
        <v>126</v>
      </c>
      <c r="D10" s="49" t="s">
        <v>127</v>
      </c>
      <c r="E10" s="49" t="s">
        <v>161</v>
      </c>
      <c r="F10" s="49" t="s">
        <v>162</v>
      </c>
      <c r="G10" s="49" t="s">
        <v>163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64</v>
      </c>
      <c r="D3" s="29" t="s">
        <v>65</v>
      </c>
      <c r="E3" s="28" t="s">
        <v>66</v>
      </c>
      <c r="F3" s="30" t="s">
        <v>67</v>
      </c>
      <c r="G3" s="31" t="s">
        <v>68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69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70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71</v>
      </c>
      <c r="G6" s="31" t="s">
        <v>72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71</v>
      </c>
      <c r="G7" s="31" t="s">
        <v>73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164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165</v>
      </c>
      <c r="B2" s="5" t="s">
        <v>166</v>
      </c>
      <c r="C2" s="5" t="s">
        <v>167</v>
      </c>
      <c r="D2" s="6" t="s">
        <v>4</v>
      </c>
      <c r="E2" s="5" t="s">
        <v>168</v>
      </c>
      <c r="F2" s="7" t="s">
        <v>169</v>
      </c>
      <c r="G2" s="8" t="s">
        <v>170</v>
      </c>
      <c r="H2" s="9" t="s">
        <v>171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172</v>
      </c>
      <c r="D3" s="13" t="s">
        <v>173</v>
      </c>
      <c r="E3" s="12" t="s">
        <v>174</v>
      </c>
      <c r="F3" s="14" t="s">
        <v>175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176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177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178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179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2024-5月-7月-已开票</vt:lpstr>
      <vt:lpstr>4月Adela-国内</vt:lpstr>
      <vt:lpstr>4月Adela-孟加拉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2025-04-23T02:22:29Z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9FAAFD8B5014488185594E6492FB333D_13</vt:lpwstr>
  </property>
</Properties>
</file>