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人民币" sheetId="19" r:id="rId1"/>
  </sheets>
  <definedNames>
    <definedName name="_xlnm._FilterDatabase" localSheetId="0" hidden="1">人民币!$A$1:$I$38</definedName>
    <definedName name="_xlnm.Print_Area" localSheetId="0">人民币!$A$1:$I$2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<sst xmlns="http://schemas.openxmlformats.org/spreadsheetml/2006/main" count="85" uniqueCount="63">
  <si>
    <r>
      <rPr>
        <b/>
        <sz val="16"/>
        <color theme="1"/>
        <rFont val="宋体"/>
        <charset val="134"/>
      </rPr>
      <t>宁波瑞元佳</t>
    </r>
    <r>
      <rPr>
        <b/>
        <sz val="16"/>
        <color theme="1"/>
        <rFont val="Arial"/>
        <charset val="134"/>
      </rPr>
      <t>2025</t>
    </r>
    <r>
      <rPr>
        <b/>
        <sz val="16"/>
        <color theme="1"/>
        <rFont val="宋体"/>
        <charset val="134"/>
      </rPr>
      <t>对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账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Arial"/>
        <charset val="134"/>
      </rPr>
      <t>-Recall</t>
    </r>
  </si>
  <si>
    <r>
      <rPr>
        <sz val="10"/>
        <rFont val="宋体"/>
        <charset val="134"/>
      </rPr>
      <t>下单时间</t>
    </r>
  </si>
  <si>
    <r>
      <rPr>
        <sz val="10"/>
        <rFont val="宋体"/>
        <charset val="134"/>
      </rPr>
      <t>客户联系人</t>
    </r>
  </si>
  <si>
    <r>
      <rPr>
        <sz val="10"/>
        <rFont val="Arial"/>
        <charset val="134"/>
      </rPr>
      <t>PO</t>
    </r>
    <r>
      <rPr>
        <sz val="10"/>
        <rFont val="宋体"/>
        <charset val="134"/>
      </rPr>
      <t>号</t>
    </r>
  </si>
  <si>
    <t>睿颢合同号</t>
  </si>
  <si>
    <r>
      <rPr>
        <sz val="10"/>
        <rFont val="宋体"/>
        <charset val="134"/>
      </rPr>
      <t>款号</t>
    </r>
  </si>
  <si>
    <r>
      <rPr>
        <sz val="10"/>
        <rFont val="宋体"/>
        <charset val="134"/>
      </rPr>
      <t>品名</t>
    </r>
  </si>
  <si>
    <r>
      <rPr>
        <sz val="10"/>
        <rFont val="宋体"/>
        <charset val="134"/>
      </rPr>
      <t>数量</t>
    </r>
    <r>
      <rPr>
        <sz val="10"/>
        <rFont val="Arial"/>
        <charset val="134"/>
      </rPr>
      <t>(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</si>
  <si>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单价</t>
    </r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</si>
  <si>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(RMB)</t>
    </r>
  </si>
  <si>
    <t>Trim</t>
  </si>
  <si>
    <t>21628
21630</t>
  </si>
  <si>
    <t>RBSKRYJ004</t>
  </si>
  <si>
    <t>MANDARINA 3660-664-251/717/800
China 女上衣 翻单1</t>
  </si>
  <si>
    <t>白色吊牌HPBCGEN001-60*95mm</t>
  </si>
  <si>
    <t>黑色 吊绳 MRBCGEN004-320*1.5mm</t>
  </si>
  <si>
    <t>白色缎带洗标CLBCGEN003*4页-60*25mm</t>
  </si>
  <si>
    <t>白织标-55*10mm 
WLBCGEN015 (BKWOL24005)</t>
  </si>
  <si>
    <r>
      <rPr>
        <sz val="11"/>
        <color theme="1"/>
        <rFont val="宋体"/>
        <charset val="134"/>
        <scheme val="minor"/>
      </rPr>
      <t xml:space="preserve">21899
</t>
    </r>
    <r>
      <rPr>
        <sz val="11"/>
        <rFont val="宋体"/>
        <charset val="134"/>
        <scheme val="minor"/>
      </rPr>
      <t>21908</t>
    </r>
    <r>
      <rPr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>21909</t>
    </r>
    <r>
      <rPr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>21910</t>
    </r>
    <r>
      <rPr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>22464</t>
    </r>
    <r>
      <rPr>
        <sz val="11"/>
        <color rgb="FFFF0000"/>
        <rFont val="宋体"/>
        <charset val="134"/>
        <scheme val="minor"/>
      </rPr>
      <t xml:space="preserve">
</t>
    </r>
    <r>
      <rPr>
        <sz val="11"/>
        <rFont val="宋体"/>
        <charset val="134"/>
        <scheme val="minor"/>
      </rPr>
      <t>22419</t>
    </r>
  </si>
  <si>
    <t>RBSKRYJ006</t>
  </si>
  <si>
    <t>MANDARINA 3660-664-251/717/800
China 女上衣 翻单2</t>
  </si>
  <si>
    <t>白色缎带洗标CLBCGEN003*1页-60*25mm（第一页）</t>
  </si>
  <si>
    <t>白色缎带洗标CLBCGEN003*3页-60*25mm（后面3页）</t>
  </si>
  <si>
    <t>白织标-55*10mm 
WLBCGEN015 (BKWOL24005)（L码）</t>
  </si>
  <si>
    <t>76506
76507</t>
  </si>
  <si>
    <t>RBSKRYJ008</t>
  </si>
  <si>
    <t>OLIVER 6370-662-700/711
China 男士衬衫</t>
  </si>
  <si>
    <t>白色RFID织标WLBCRFI013-65*19mm（+2%）</t>
  </si>
  <si>
    <t>白色RFID织标WLBCRFI013-65*19mm-免费损耗1%</t>
  </si>
  <si>
    <t>白色RFID织标WLBCRFI013-65*19mm-大货样</t>
  </si>
  <si>
    <t>白色吊牌HPBCRFI001-60*95mm-RFID LOGO</t>
  </si>
  <si>
    <t>黑色吊绳 MRBCGEN004-320*1.5mm</t>
  </si>
  <si>
    <t>白色缎带洗标CLBCGEN003*4页-60*25mm（加页码）</t>
  </si>
  <si>
    <t>BKKBXM24002 空白标（60*25mm）</t>
  </si>
  <si>
    <r>
      <rPr>
        <sz val="11"/>
        <color theme="1"/>
        <rFont val="宋体"/>
        <charset val="134"/>
        <scheme val="minor"/>
      </rPr>
      <t xml:space="preserve">23215
23216
23217
23218
</t>
    </r>
    <r>
      <rPr>
        <sz val="11"/>
        <rFont val="宋体"/>
        <charset val="134"/>
        <scheme val="minor"/>
      </rPr>
      <t>23219
23220
23221
23222</t>
    </r>
  </si>
  <si>
    <t>RBSKRYJ009</t>
  </si>
  <si>
    <t>MANDARINA 3660-664-251/717/800
China 女上衣 翻单3</t>
  </si>
  <si>
    <t>77469
77481
77479
77482</t>
  </si>
  <si>
    <t>RBSKRYJ0011</t>
  </si>
  <si>
    <t>ESPEJITO 5582-662-276/902
China 女上衣 连衣裙</t>
  </si>
  <si>
    <t>白色RFID织标WLBCRFI013-65*19mm-新增（+2%）</t>
  </si>
  <si>
    <t>白色RFID织标WLBCRFI013-65*19mm-新增免费损耗1%</t>
  </si>
  <si>
    <t>白色缎带洗标CLBCGEN003*5页-60*25mm</t>
  </si>
  <si>
    <t>白色挂耳LPBCGEN001-8*26mm</t>
  </si>
  <si>
    <t>白色缎带洗标CLBCGEN003*5页-60*25mm新增</t>
  </si>
  <si>
    <t>白色挂耳LPBCGEN001-8*26mm新增</t>
  </si>
  <si>
    <t>发  票  通  知  单</t>
  </si>
  <si>
    <r>
      <rPr>
        <sz val="11"/>
        <color theme="1"/>
        <rFont val="宋体"/>
        <charset val="134"/>
      </rPr>
      <t>编号</t>
    </r>
    <r>
      <rPr>
        <sz val="11"/>
        <color theme="1"/>
        <rFont val="Calibri"/>
        <charset val="134"/>
      </rPr>
      <t>                         </t>
    </r>
    <r>
      <rPr>
        <sz val="11"/>
        <color theme="1"/>
        <rFont val="宋体"/>
        <charset val="134"/>
      </rPr>
      <t>（发票张数）</t>
    </r>
    <r>
      <rPr>
        <sz val="11"/>
        <color theme="1"/>
        <rFont val="Calibri"/>
        <charset val="134"/>
      </rPr>
      <t>      </t>
    </r>
  </si>
  <si>
    <t>申请日期</t>
  </si>
  <si>
    <t>客户</t>
  </si>
  <si>
    <r>
      <rPr>
        <sz val="11"/>
        <color theme="1"/>
        <rFont val="宋体"/>
        <charset val="134"/>
      </rPr>
      <t>开票抬头</t>
    </r>
    <r>
      <rPr>
        <sz val="11"/>
        <color theme="1"/>
        <rFont val="Calibri"/>
        <charset val="134"/>
      </rPr>
      <t>  </t>
    </r>
  </si>
  <si>
    <r>
      <rPr>
        <sz val="11"/>
        <color theme="1"/>
        <rFont val="宋体"/>
        <charset val="134"/>
      </rPr>
      <t>货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物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或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应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税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劳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务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名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称</t>
    </r>
    <r>
      <rPr>
        <sz val="11"/>
        <color theme="1"/>
        <rFont val="Calibri"/>
        <charset val="134"/>
      </rPr>
      <t>              </t>
    </r>
    <r>
      <rPr>
        <sz val="11"/>
        <color theme="1"/>
        <rFont val="宋体"/>
        <charset val="134"/>
      </rPr>
      <t>（比如吊粒，吊牌等，大致写一下就可以）</t>
    </r>
  </si>
  <si>
    <r>
      <rPr>
        <sz val="11"/>
        <color theme="1"/>
        <rFont val="宋体"/>
        <charset val="134"/>
      </rPr>
      <t>   规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格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型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号</t>
    </r>
    <r>
      <rPr>
        <sz val="11"/>
        <color theme="1"/>
        <rFont val="Calibri"/>
        <charset val="134"/>
      </rPr>
      <t> </t>
    </r>
  </si>
  <si>
    <t>单位</t>
  </si>
  <si>
    <r>
      <rPr>
        <sz val="11"/>
        <color theme="1"/>
        <rFont val="宋体"/>
        <charset val="134"/>
      </rPr>
      <t>数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量</t>
    </r>
  </si>
  <si>
    <r>
      <rPr>
        <sz val="11"/>
        <color theme="1"/>
        <rFont val="宋体"/>
        <charset val="134"/>
      </rPr>
      <t>金额</t>
    </r>
    <r>
      <rPr>
        <sz val="11"/>
        <color theme="1"/>
        <rFont val="Calibri"/>
        <charset val="134"/>
      </rPr>
      <t> </t>
    </r>
  </si>
  <si>
    <t>备注</t>
  </si>
  <si>
    <t>（请填写全名）</t>
  </si>
  <si>
    <r>
      <rPr>
        <sz val="11"/>
        <color theme="1"/>
        <rFont val="宋体"/>
        <charset val="134"/>
      </rPr>
      <t>（如果不需要注明的请写</t>
    </r>
    <r>
      <rPr>
        <sz val="11"/>
        <color theme="1"/>
        <rFont val="Calibri"/>
        <charset val="134"/>
      </rPr>
      <t>“</t>
    </r>
    <r>
      <rPr>
        <sz val="11"/>
        <color theme="1"/>
        <rFont val="宋体"/>
        <charset val="134"/>
      </rPr>
      <t>无</t>
    </r>
    <r>
      <rPr>
        <sz val="11"/>
        <color theme="1"/>
        <rFont val="Calibri"/>
        <charset val="134"/>
      </rPr>
      <t>”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</si>
  <si>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（一张发票的总金额）</t>
    </r>
  </si>
  <si>
    <t>瑞元佳</t>
  </si>
  <si>
    <t>瑞元佳（宁波）服饰科技有限公司</t>
  </si>
  <si>
    <t>按照对账单开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</si>
</sst>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\¥#,##0.00_);[Red]\(\¥#,##0.00\)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9"/>
      <color theme="1"/>
      <name val="宋体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sz val="12"/>
      <name val="宋体"/>
      <charset val="134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horizontal="center" vertical="center"/>
    </xf>
    <xf numFmtId="0" fontId="34" fillId="0" borderId="0">
      <alignment horizontal="center" vertical="center"/>
    </xf>
    <xf numFmtId="0" fontId="34" fillId="0" borderId="0">
      <alignment horizontal="center" vertical="center"/>
    </xf>
    <xf numFmtId="0" fontId="35" fillId="0" borderId="0">
      <alignment vertical="center"/>
    </xf>
    <xf numFmtId="0" fontId="0" fillId="0" borderId="0">
      <alignment vertical="center"/>
    </xf>
    <xf numFmtId="0" fontId="34" fillId="0" borderId="0">
      <alignment horizontal="center"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58" fontId="10" fillId="0" borderId="5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8" fontId="13" fillId="0" borderId="5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  <cellStyle name="常规_合同" xfId="55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zoomScale="115" zoomScaleNormal="115" zoomScaleSheetLayoutView="130" topLeftCell="A9" workbookViewId="0">
      <selection activeCell="F22" sqref="F22"/>
    </sheetView>
  </sheetViews>
  <sheetFormatPr defaultColWidth="8.72727272727273" defaultRowHeight="14"/>
  <cols>
    <col min="1" max="1" width="16" style="1" customWidth="1"/>
    <col min="2" max="2" width="13" style="1" customWidth="1"/>
    <col min="3" max="3" width="9.09090909090909" style="1" customWidth="1"/>
    <col min="4" max="4" width="15" style="1" customWidth="1"/>
    <col min="5" max="5" width="24.8181818181818" style="1" customWidth="1"/>
    <col min="6" max="6" width="50" style="1" customWidth="1"/>
    <col min="7" max="7" width="12.9090909090909" style="1" customWidth="1"/>
    <col min="8" max="8" width="10.1545454545455" style="1" customWidth="1"/>
    <col min="9" max="9" width="12.9090909090909" style="2" customWidth="1"/>
    <col min="10" max="10" width="21.4181818181818" style="1" customWidth="1"/>
    <col min="11" max="16384" width="8.72727272727273" style="1"/>
  </cols>
  <sheetData>
    <row r="1" ht="21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46" t="s">
        <v>9</v>
      </c>
    </row>
    <row r="3" spans="1:9">
      <c r="A3" s="11">
        <v>45707</v>
      </c>
      <c r="B3" s="12" t="s">
        <v>10</v>
      </c>
      <c r="C3" s="13" t="s">
        <v>11</v>
      </c>
      <c r="D3" s="14" t="s">
        <v>12</v>
      </c>
      <c r="E3" s="15" t="s">
        <v>13</v>
      </c>
      <c r="F3" s="15" t="s">
        <v>14</v>
      </c>
      <c r="G3" s="16">
        <f>61875+31688</f>
        <v>93563</v>
      </c>
      <c r="H3" s="16">
        <v>0.26</v>
      </c>
      <c r="I3" s="16">
        <f t="shared" ref="I3:I28" si="0">G3*H3</f>
        <v>24326.38</v>
      </c>
    </row>
    <row r="4" spans="1:9">
      <c r="A4" s="11"/>
      <c r="B4" s="17"/>
      <c r="C4" s="17"/>
      <c r="D4" s="18"/>
      <c r="E4" s="15"/>
      <c r="F4" s="16" t="s">
        <v>15</v>
      </c>
      <c r="G4" s="16">
        <f>61875+31688</f>
        <v>93563</v>
      </c>
      <c r="H4" s="16">
        <v>0.1</v>
      </c>
      <c r="I4" s="16">
        <f t="shared" si="0"/>
        <v>9356.3</v>
      </c>
    </row>
    <row r="5" spans="1:9">
      <c r="A5" s="11"/>
      <c r="B5" s="17"/>
      <c r="C5" s="17"/>
      <c r="D5" s="18"/>
      <c r="E5" s="15"/>
      <c r="F5" s="16" t="s">
        <v>16</v>
      </c>
      <c r="G5" s="19">
        <f>93563*4</f>
        <v>374252</v>
      </c>
      <c r="H5" s="19">
        <v>0.04</v>
      </c>
      <c r="I5" s="16">
        <f t="shared" si="0"/>
        <v>14970.08</v>
      </c>
    </row>
    <row r="6" ht="28" spans="1:9">
      <c r="A6" s="11"/>
      <c r="B6" s="20"/>
      <c r="C6" s="20"/>
      <c r="D6" s="21"/>
      <c r="E6" s="15"/>
      <c r="F6" s="15" t="s">
        <v>17</v>
      </c>
      <c r="G6" s="16">
        <f>61875+31688</f>
        <v>93563</v>
      </c>
      <c r="H6" s="16">
        <v>0.1</v>
      </c>
      <c r="I6" s="16">
        <f t="shared" si="0"/>
        <v>9356.3</v>
      </c>
    </row>
    <row r="7" spans="1:9">
      <c r="A7" s="11">
        <v>45712</v>
      </c>
      <c r="B7" s="12" t="s">
        <v>10</v>
      </c>
      <c r="C7" s="13" t="s">
        <v>18</v>
      </c>
      <c r="D7" s="22" t="s">
        <v>19</v>
      </c>
      <c r="E7" s="23" t="s">
        <v>20</v>
      </c>
      <c r="F7" s="15" t="s">
        <v>14</v>
      </c>
      <c r="G7" s="16">
        <f>1624+21296+16953+8972+8224+7848</f>
        <v>64917</v>
      </c>
      <c r="H7" s="16">
        <v>0.26</v>
      </c>
      <c r="I7" s="16">
        <f t="shared" si="0"/>
        <v>16878.42</v>
      </c>
    </row>
    <row r="8" spans="1:9">
      <c r="A8" s="11"/>
      <c r="B8" s="17"/>
      <c r="C8" s="17"/>
      <c r="D8" s="24"/>
      <c r="E8" s="23"/>
      <c r="F8" s="16" t="s">
        <v>15</v>
      </c>
      <c r="G8" s="16">
        <f>1624+21296+16953+8972+8224+7848</f>
        <v>64917</v>
      </c>
      <c r="H8" s="16">
        <v>0.1</v>
      </c>
      <c r="I8" s="16">
        <f t="shared" si="0"/>
        <v>6491.7</v>
      </c>
    </row>
    <row r="9" spans="1:9">
      <c r="A9" s="11"/>
      <c r="B9" s="17"/>
      <c r="C9" s="17"/>
      <c r="D9" s="24"/>
      <c r="E9" s="23"/>
      <c r="F9" s="16" t="s">
        <v>16</v>
      </c>
      <c r="G9" s="19">
        <f>64755*4</f>
        <v>259020</v>
      </c>
      <c r="H9" s="19">
        <v>0.04</v>
      </c>
      <c r="I9" s="16">
        <f t="shared" si="0"/>
        <v>10360.8</v>
      </c>
    </row>
    <row r="10" ht="28" spans="1:9">
      <c r="A10" s="11"/>
      <c r="B10" s="17"/>
      <c r="C10" s="17"/>
      <c r="D10" s="24"/>
      <c r="E10" s="23"/>
      <c r="F10" s="15" t="s">
        <v>17</v>
      </c>
      <c r="G10" s="16">
        <f>24079+21296+8224+11156</f>
        <v>64755</v>
      </c>
      <c r="H10" s="16">
        <v>0.1</v>
      </c>
      <c r="I10" s="16">
        <f t="shared" si="0"/>
        <v>6475.5</v>
      </c>
    </row>
    <row r="11" spans="1:9">
      <c r="A11" s="11"/>
      <c r="B11" s="17"/>
      <c r="C11" s="17"/>
      <c r="D11" s="24"/>
      <c r="E11" s="23"/>
      <c r="F11" s="16" t="s">
        <v>21</v>
      </c>
      <c r="G11" s="19">
        <v>10596</v>
      </c>
      <c r="H11" s="19">
        <v>0.04</v>
      </c>
      <c r="I11" s="16">
        <f t="shared" si="0"/>
        <v>423.84</v>
      </c>
    </row>
    <row r="12" spans="1:9">
      <c r="A12" s="11"/>
      <c r="B12" s="17"/>
      <c r="C12" s="17"/>
      <c r="D12" s="24"/>
      <c r="E12" s="23"/>
      <c r="F12" s="16" t="s">
        <v>22</v>
      </c>
      <c r="G12" s="19">
        <f>162*3</f>
        <v>486</v>
      </c>
      <c r="H12" s="19">
        <v>0.04</v>
      </c>
      <c r="I12" s="16">
        <f t="shared" si="0"/>
        <v>19.44</v>
      </c>
    </row>
    <row r="13" ht="28" spans="1:9">
      <c r="A13" s="11"/>
      <c r="B13" s="20"/>
      <c r="C13" s="20"/>
      <c r="D13" s="25"/>
      <c r="E13" s="23"/>
      <c r="F13" s="15" t="s">
        <v>23</v>
      </c>
      <c r="G13" s="19">
        <f>2380</f>
        <v>2380</v>
      </c>
      <c r="H13" s="19">
        <v>0.1</v>
      </c>
      <c r="I13" s="16">
        <f t="shared" si="0"/>
        <v>238</v>
      </c>
    </row>
    <row r="14" spans="1:9">
      <c r="A14" s="26">
        <v>45734</v>
      </c>
      <c r="B14" s="15" t="s">
        <v>10</v>
      </c>
      <c r="C14" s="15" t="s">
        <v>24</v>
      </c>
      <c r="D14" s="27" t="s">
        <v>25</v>
      </c>
      <c r="E14" s="15" t="s">
        <v>26</v>
      </c>
      <c r="F14" s="15" t="s">
        <v>27</v>
      </c>
      <c r="G14" s="16">
        <f>27000*1.02</f>
        <v>27540</v>
      </c>
      <c r="H14" s="16">
        <v>0.85</v>
      </c>
      <c r="I14" s="16">
        <f>G14*H14</f>
        <v>23409</v>
      </c>
    </row>
    <row r="15" spans="1:9">
      <c r="A15" s="26"/>
      <c r="B15" s="15"/>
      <c r="C15" s="15"/>
      <c r="D15" s="27"/>
      <c r="E15" s="15"/>
      <c r="F15" s="15" t="s">
        <v>28</v>
      </c>
      <c r="G15" s="16">
        <f>27000*0.01</f>
        <v>270</v>
      </c>
      <c r="H15" s="16">
        <v>0</v>
      </c>
      <c r="I15" s="16">
        <f t="shared" si="0"/>
        <v>0</v>
      </c>
    </row>
    <row r="16" spans="1:9">
      <c r="A16" s="26"/>
      <c r="B16" s="15"/>
      <c r="C16" s="15"/>
      <c r="D16" s="27"/>
      <c r="E16" s="15"/>
      <c r="F16" s="15" t="s">
        <v>29</v>
      </c>
      <c r="G16" s="16">
        <f>2*5*20</f>
        <v>200</v>
      </c>
      <c r="H16" s="16">
        <v>0.85</v>
      </c>
      <c r="I16" s="16">
        <f>G16*H16</f>
        <v>170</v>
      </c>
    </row>
    <row r="17" spans="1:9">
      <c r="A17" s="28"/>
      <c r="B17" s="29"/>
      <c r="C17" s="29"/>
      <c r="D17" s="30"/>
      <c r="E17" s="29"/>
      <c r="F17" s="31" t="s">
        <v>30</v>
      </c>
      <c r="G17" s="16">
        <f>15000+9360+26+2640</f>
        <v>27026</v>
      </c>
      <c r="H17" s="16">
        <v>0.26</v>
      </c>
      <c r="I17" s="16">
        <f t="shared" si="0"/>
        <v>7026.76</v>
      </c>
    </row>
    <row r="18" spans="1:9">
      <c r="A18" s="26"/>
      <c r="B18" s="29"/>
      <c r="C18" s="29"/>
      <c r="D18" s="30"/>
      <c r="E18" s="29"/>
      <c r="F18" s="16" t="s">
        <v>31</v>
      </c>
      <c r="G18" s="16">
        <f>15000+9360+26+2640</f>
        <v>27026</v>
      </c>
      <c r="H18" s="16">
        <v>0.1</v>
      </c>
      <c r="I18" s="16">
        <f t="shared" si="0"/>
        <v>2702.6</v>
      </c>
    </row>
    <row r="19" spans="1:9">
      <c r="A19" s="26"/>
      <c r="B19" s="29"/>
      <c r="C19" s="29"/>
      <c r="D19" s="30"/>
      <c r="E19" s="29"/>
      <c r="F19" s="16" t="s">
        <v>32</v>
      </c>
      <c r="G19" s="16">
        <f>27000*4</f>
        <v>108000</v>
      </c>
      <c r="H19" s="16">
        <v>0.04</v>
      </c>
      <c r="I19" s="16">
        <f t="shared" si="0"/>
        <v>4320</v>
      </c>
    </row>
    <row r="20" spans="1:9">
      <c r="A20" s="26"/>
      <c r="B20" s="32"/>
      <c r="C20" s="32"/>
      <c r="D20" s="33"/>
      <c r="E20" s="32"/>
      <c r="F20" s="16" t="s">
        <v>33</v>
      </c>
      <c r="G20" s="16">
        <v>27000</v>
      </c>
      <c r="H20" s="16">
        <v>0.03</v>
      </c>
      <c r="I20" s="16">
        <f t="shared" si="0"/>
        <v>810</v>
      </c>
    </row>
    <row r="21" spans="1:9">
      <c r="A21" s="11">
        <v>45734</v>
      </c>
      <c r="B21" s="12" t="s">
        <v>10</v>
      </c>
      <c r="C21" s="13" t="s">
        <v>34</v>
      </c>
      <c r="D21" s="22" t="s">
        <v>35</v>
      </c>
      <c r="E21" s="23" t="s">
        <v>36</v>
      </c>
      <c r="F21" s="15" t="s">
        <v>14</v>
      </c>
      <c r="G21" s="16">
        <f>11979+18989+2640+7060</f>
        <v>40668</v>
      </c>
      <c r="H21" s="16">
        <v>0.26</v>
      </c>
      <c r="I21" s="16">
        <f t="shared" si="0"/>
        <v>10573.68</v>
      </c>
    </row>
    <row r="22" spans="1:9">
      <c r="A22" s="11"/>
      <c r="B22" s="17"/>
      <c r="C22" s="17"/>
      <c r="D22" s="24"/>
      <c r="E22" s="23"/>
      <c r="F22" s="16" t="s">
        <v>15</v>
      </c>
      <c r="G22" s="16">
        <f>11979+18989+2640+7060</f>
        <v>40668</v>
      </c>
      <c r="H22" s="16">
        <v>0.1</v>
      </c>
      <c r="I22" s="16">
        <f t="shared" si="0"/>
        <v>4066.8</v>
      </c>
    </row>
    <row r="23" spans="1:9">
      <c r="A23" s="11"/>
      <c r="B23" s="17"/>
      <c r="C23" s="17"/>
      <c r="D23" s="24"/>
      <c r="E23" s="23"/>
      <c r="F23" s="15" t="s">
        <v>14</v>
      </c>
      <c r="G23" s="16">
        <f>84895-40668</f>
        <v>44227</v>
      </c>
      <c r="H23" s="16">
        <v>0.26</v>
      </c>
      <c r="I23" s="16">
        <f t="shared" si="0"/>
        <v>11499.02</v>
      </c>
    </row>
    <row r="24" spans="1:9">
      <c r="A24" s="11"/>
      <c r="B24" s="17"/>
      <c r="C24" s="17"/>
      <c r="D24" s="24"/>
      <c r="E24" s="23"/>
      <c r="F24" s="16" t="s">
        <v>15</v>
      </c>
      <c r="G24" s="16">
        <f>8879+21732+3964+9652</f>
        <v>44227</v>
      </c>
      <c r="H24" s="16">
        <v>0.1</v>
      </c>
      <c r="I24" s="16">
        <f t="shared" si="0"/>
        <v>4422.7</v>
      </c>
    </row>
    <row r="25" spans="1:9">
      <c r="A25" s="11"/>
      <c r="B25" s="17"/>
      <c r="C25" s="17"/>
      <c r="D25" s="24"/>
      <c r="E25" s="23"/>
      <c r="F25" s="16" t="s">
        <v>16</v>
      </c>
      <c r="G25" s="19">
        <f>84895*4</f>
        <v>339580</v>
      </c>
      <c r="H25" s="19">
        <v>0.04</v>
      </c>
      <c r="I25" s="16">
        <f t="shared" si="0"/>
        <v>13583.2</v>
      </c>
    </row>
    <row r="26" ht="28" spans="1:9">
      <c r="A26" s="11"/>
      <c r="B26" s="20"/>
      <c r="C26" s="20"/>
      <c r="D26" s="25"/>
      <c r="E26" s="23"/>
      <c r="F26" s="15" t="s">
        <v>17</v>
      </c>
      <c r="G26" s="16">
        <f>9652+11979+18989+8879+21732+2640+7060+3964</f>
        <v>84895</v>
      </c>
      <c r="H26" s="16">
        <v>0.1</v>
      </c>
      <c r="I26" s="16">
        <f t="shared" si="0"/>
        <v>8489.5</v>
      </c>
    </row>
    <row r="27" spans="1:9">
      <c r="A27" s="11">
        <v>45748</v>
      </c>
      <c r="B27" s="23" t="s">
        <v>10</v>
      </c>
      <c r="C27" s="23" t="s">
        <v>37</v>
      </c>
      <c r="D27" s="34" t="s">
        <v>38</v>
      </c>
      <c r="E27" s="23" t="s">
        <v>39</v>
      </c>
      <c r="F27" s="16" t="s">
        <v>30</v>
      </c>
      <c r="G27" s="19">
        <f>16768+11016+7732+2484</f>
        <v>38000</v>
      </c>
      <c r="H27" s="16">
        <v>0.23</v>
      </c>
      <c r="I27" s="16">
        <f t="shared" si="0"/>
        <v>8740</v>
      </c>
    </row>
    <row r="28" spans="1:9">
      <c r="A28" s="11"/>
      <c r="B28" s="23"/>
      <c r="C28" s="23"/>
      <c r="D28" s="34"/>
      <c r="E28" s="23"/>
      <c r="F28" s="35" t="s">
        <v>31</v>
      </c>
      <c r="G28" s="19">
        <f>16768+11016+7732+2484</f>
        <v>38000</v>
      </c>
      <c r="H28" s="16">
        <v>0.09</v>
      </c>
      <c r="I28" s="16">
        <f t="shared" si="0"/>
        <v>3420</v>
      </c>
    </row>
    <row r="29" spans="1:9">
      <c r="A29" s="11"/>
      <c r="B29" s="23"/>
      <c r="C29" s="23"/>
      <c r="D29" s="34"/>
      <c r="E29" s="23"/>
      <c r="F29" s="15" t="s">
        <v>27</v>
      </c>
      <c r="G29" s="19">
        <f>35000*1.02</f>
        <v>35700</v>
      </c>
      <c r="H29" s="16">
        <v>0.85</v>
      </c>
      <c r="I29" s="16">
        <f t="shared" ref="I29:I37" si="1">G29*H29</f>
        <v>30345</v>
      </c>
    </row>
    <row r="30" spans="1:9">
      <c r="A30" s="11"/>
      <c r="B30" s="23"/>
      <c r="C30" s="23"/>
      <c r="D30" s="34"/>
      <c r="E30" s="23"/>
      <c r="F30" s="36" t="s">
        <v>28</v>
      </c>
      <c r="G30" s="19">
        <v>350</v>
      </c>
      <c r="H30" s="16">
        <v>0</v>
      </c>
      <c r="I30" s="16">
        <f t="shared" si="1"/>
        <v>0</v>
      </c>
    </row>
    <row r="31" spans="1:9">
      <c r="A31" s="11"/>
      <c r="B31" s="23"/>
      <c r="C31" s="23"/>
      <c r="D31" s="34"/>
      <c r="E31" s="23"/>
      <c r="F31" s="36" t="s">
        <v>29</v>
      </c>
      <c r="G31" s="19">
        <f>2*20*4</f>
        <v>160</v>
      </c>
      <c r="H31" s="16">
        <v>0.85</v>
      </c>
      <c r="I31" s="16">
        <f t="shared" si="1"/>
        <v>136</v>
      </c>
    </row>
    <row r="32" spans="1:9">
      <c r="A32" s="11"/>
      <c r="B32" s="23"/>
      <c r="C32" s="23"/>
      <c r="D32" s="34"/>
      <c r="E32" s="23"/>
      <c r="F32" s="36" t="s">
        <v>40</v>
      </c>
      <c r="G32" s="19">
        <f>3000*1.02</f>
        <v>3060</v>
      </c>
      <c r="H32" s="16">
        <v>0.85</v>
      </c>
      <c r="I32" s="16">
        <f t="shared" si="1"/>
        <v>2601</v>
      </c>
    </row>
    <row r="33" spans="1:9">
      <c r="A33" s="11"/>
      <c r="B33" s="23"/>
      <c r="C33" s="23"/>
      <c r="D33" s="34"/>
      <c r="E33" s="23"/>
      <c r="F33" s="36" t="s">
        <v>41</v>
      </c>
      <c r="G33" s="19">
        <f>3000*0.01</f>
        <v>30</v>
      </c>
      <c r="H33" s="16">
        <v>0</v>
      </c>
      <c r="I33" s="16">
        <f t="shared" si="1"/>
        <v>0</v>
      </c>
    </row>
    <row r="34" spans="1:9">
      <c r="A34" s="11"/>
      <c r="B34" s="23"/>
      <c r="C34" s="23"/>
      <c r="D34" s="34"/>
      <c r="E34" s="23"/>
      <c r="F34" s="35" t="s">
        <v>42</v>
      </c>
      <c r="G34" s="19">
        <f>35000*5</f>
        <v>175000</v>
      </c>
      <c r="H34" s="16">
        <v>0.038</v>
      </c>
      <c r="I34" s="16">
        <f t="shared" si="1"/>
        <v>6650</v>
      </c>
    </row>
    <row r="35" spans="1:9">
      <c r="A35" s="11"/>
      <c r="B35" s="23"/>
      <c r="C35" s="23"/>
      <c r="D35" s="34"/>
      <c r="E35" s="23"/>
      <c r="F35" s="16" t="s">
        <v>43</v>
      </c>
      <c r="G35" s="19">
        <f>8848+16768+7732+1652</f>
        <v>35000</v>
      </c>
      <c r="H35" s="19">
        <v>0.035</v>
      </c>
      <c r="I35" s="16">
        <f t="shared" si="1"/>
        <v>1225</v>
      </c>
    </row>
    <row r="36" spans="1:9">
      <c r="A36" s="11"/>
      <c r="B36" s="23"/>
      <c r="C36" s="23"/>
      <c r="D36" s="34"/>
      <c r="E36" s="23"/>
      <c r="F36" s="35" t="s">
        <v>44</v>
      </c>
      <c r="G36" s="19">
        <f>3000*5</f>
        <v>15000</v>
      </c>
      <c r="H36" s="16">
        <v>0.038</v>
      </c>
      <c r="I36" s="16">
        <f t="shared" si="1"/>
        <v>570</v>
      </c>
    </row>
    <row r="37" spans="1:9">
      <c r="A37" s="11"/>
      <c r="B37" s="23"/>
      <c r="C37" s="23"/>
      <c r="D37" s="34"/>
      <c r="E37" s="23"/>
      <c r="F37" s="16" t="s">
        <v>45</v>
      </c>
      <c r="G37" s="35">
        <v>3000</v>
      </c>
      <c r="H37" s="19">
        <v>0.035</v>
      </c>
      <c r="I37" s="16">
        <f t="shared" si="1"/>
        <v>105</v>
      </c>
    </row>
    <row r="38" spans="9:9">
      <c r="I38" s="47">
        <f>SUM(I3:I37)</f>
        <v>243762.02</v>
      </c>
    </row>
    <row r="41" ht="28.5" spans="1:10">
      <c r="A41" s="37" t="s">
        <v>46</v>
      </c>
      <c r="B41" s="37"/>
      <c r="C41" s="37"/>
      <c r="D41" s="37"/>
      <c r="E41" s="37"/>
      <c r="F41" s="37"/>
      <c r="G41" s="37"/>
      <c r="H41" s="37"/>
      <c r="I41" s="37"/>
      <c r="J41" s="37"/>
    </row>
    <row r="42" ht="14.5" spans="1:10">
      <c r="A42" s="38" t="s">
        <v>47</v>
      </c>
      <c r="B42" s="38" t="s">
        <v>48</v>
      </c>
      <c r="C42" s="38" t="s">
        <v>49</v>
      </c>
      <c r="D42" s="39" t="s">
        <v>50</v>
      </c>
      <c r="E42" s="38" t="s">
        <v>51</v>
      </c>
      <c r="F42" s="40" t="s">
        <v>52</v>
      </c>
      <c r="G42" s="38" t="s">
        <v>53</v>
      </c>
      <c r="H42" s="38" t="s">
        <v>54</v>
      </c>
      <c r="I42" s="39" t="s">
        <v>55</v>
      </c>
      <c r="J42" s="38" t="s">
        <v>56</v>
      </c>
    </row>
    <row r="43" ht="28.5" spans="1:10">
      <c r="A43" s="38"/>
      <c r="B43" s="38"/>
      <c r="C43" s="38"/>
      <c r="D43" s="41" t="s">
        <v>57</v>
      </c>
      <c r="E43" s="38"/>
      <c r="F43" s="42" t="s">
        <v>58</v>
      </c>
      <c r="G43" s="38"/>
      <c r="H43" s="38"/>
      <c r="I43" s="48" t="s">
        <v>59</v>
      </c>
      <c r="J43" s="38"/>
    </row>
    <row r="44" ht="28" spans="1:10">
      <c r="A44" s="43">
        <v>1</v>
      </c>
      <c r="B44" s="44">
        <v>45770</v>
      </c>
      <c r="C44" s="38" t="s">
        <v>60</v>
      </c>
      <c r="D44" s="45" t="s">
        <v>61</v>
      </c>
      <c r="E44" s="38" t="s">
        <v>62</v>
      </c>
      <c r="F44" s="38" t="s">
        <v>62</v>
      </c>
      <c r="G44" s="38" t="s">
        <v>62</v>
      </c>
      <c r="H44" s="38" t="s">
        <v>62</v>
      </c>
      <c r="I44" s="49">
        <v>243762.02</v>
      </c>
      <c r="J44" s="38"/>
    </row>
  </sheetData>
  <autoFilter xmlns:etc="http://www.wps.cn/officeDocument/2017/etCustomData" ref="A1:I38" etc:filterBottomFollowUsedRange="0">
    <extLst/>
  </autoFilter>
  <mergeCells count="34">
    <mergeCell ref="A1:I1"/>
    <mergeCell ref="A41:J41"/>
    <mergeCell ref="A3:A6"/>
    <mergeCell ref="A7:A13"/>
    <mergeCell ref="A14:A20"/>
    <mergeCell ref="A21:A26"/>
    <mergeCell ref="A27:A37"/>
    <mergeCell ref="A42:A43"/>
    <mergeCell ref="B3:B6"/>
    <mergeCell ref="B7:B13"/>
    <mergeCell ref="B14:B20"/>
    <mergeCell ref="B21:B26"/>
    <mergeCell ref="B27:B37"/>
    <mergeCell ref="B42:B43"/>
    <mergeCell ref="C3:C6"/>
    <mergeCell ref="C7:C13"/>
    <mergeCell ref="C14:C20"/>
    <mergeCell ref="C21:C26"/>
    <mergeCell ref="C27:C37"/>
    <mergeCell ref="C42:C43"/>
    <mergeCell ref="D3:D6"/>
    <mergeCell ref="D7:D13"/>
    <mergeCell ref="D14:D20"/>
    <mergeCell ref="D21:D26"/>
    <mergeCell ref="D27:D37"/>
    <mergeCell ref="E3:E6"/>
    <mergeCell ref="E7:E13"/>
    <mergeCell ref="E14:E20"/>
    <mergeCell ref="E21:E26"/>
    <mergeCell ref="E27:E37"/>
    <mergeCell ref="E42:E43"/>
    <mergeCell ref="G42:G43"/>
    <mergeCell ref="H42:H43"/>
    <mergeCell ref="J42:J43"/>
  </mergeCells>
  <pageMargins left="0.751388888888889" right="0.751388888888889" top="1" bottom="1" header="0.5" footer="0.5"/>
  <pageSetup paperSize="9" scale="7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人民币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Z&amp;M&amp;L</cp:lastModifiedBy>
  <dcterms:created xsi:type="dcterms:W3CDTF">2017-08-21T10:11:00Z</dcterms:created>
  <dcterms:modified xsi:type="dcterms:W3CDTF">2025-04-24T03:41:34Z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BC6DA3A2A60A4D408000891BA9D10769</vt:lpwstr>
  </property>
</Properties>
</file>