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activeTab="1"/>
  </bookViews>
  <sheets>
    <sheet name="4.29开票" sheetId="19" r:id="rId1"/>
    <sheet name="Sheet1" sheetId="20" r:id="rId2"/>
  </sheets>
  <definedNames>
    <definedName name="_xlnm._FilterDatabase" localSheetId="0" hidden="1">'4.29开票'!$A$2:$I$101</definedName>
    <definedName name="_xlnm.Print_Area" localSheetId="0">'4.29开票'!$A$1:$I$2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<sst xmlns="http://schemas.openxmlformats.org/spreadsheetml/2006/main" count="351" uniqueCount="118">
  <si>
    <r>
      <rPr>
        <b/>
        <sz val="16"/>
        <rFont val="宋体"/>
        <charset val="134"/>
      </rPr>
      <t>新鸿佳</t>
    </r>
    <r>
      <rPr>
        <b/>
        <sz val="16"/>
        <rFont val="Arial"/>
        <charset val="134"/>
      </rPr>
      <t>2025</t>
    </r>
    <r>
      <rPr>
        <b/>
        <sz val="16"/>
        <rFont val="宋体"/>
        <charset val="134"/>
      </rPr>
      <t>对</t>
    </r>
    <r>
      <rPr>
        <b/>
        <sz val="16"/>
        <rFont val="Arial"/>
        <charset val="134"/>
      </rPr>
      <t xml:space="preserve"> </t>
    </r>
    <r>
      <rPr>
        <b/>
        <sz val="16"/>
        <rFont val="宋体"/>
        <charset val="134"/>
      </rPr>
      <t>账</t>
    </r>
    <r>
      <rPr>
        <b/>
        <sz val="16"/>
        <rFont val="Arial"/>
        <charset val="134"/>
      </rPr>
      <t xml:space="preserve"> </t>
    </r>
    <r>
      <rPr>
        <b/>
        <sz val="16"/>
        <rFont val="宋体"/>
        <charset val="134"/>
      </rPr>
      <t>单</t>
    </r>
    <r>
      <rPr>
        <b/>
        <sz val="16"/>
        <rFont val="Arial"/>
        <charset val="134"/>
      </rPr>
      <t>-Recall</t>
    </r>
  </si>
  <si>
    <t>出货时间</t>
  </si>
  <si>
    <t>客户联系人</t>
  </si>
  <si>
    <r>
      <rPr>
        <sz val="10"/>
        <rFont val="Arial"/>
        <charset val="134"/>
      </rPr>
      <t>PO</t>
    </r>
    <r>
      <rPr>
        <sz val="10"/>
        <rFont val="宋体"/>
        <charset val="134"/>
      </rPr>
      <t>号</t>
    </r>
  </si>
  <si>
    <t>睿颢合同号</t>
  </si>
  <si>
    <t>款号</t>
  </si>
  <si>
    <t>品名</t>
  </si>
  <si>
    <r>
      <rPr>
        <sz val="10"/>
        <rFont val="宋体"/>
        <charset val="134"/>
      </rPr>
      <t>数量</t>
    </r>
    <r>
      <rPr>
        <sz val="10"/>
        <rFont val="Arial"/>
        <charset val="134"/>
      </rPr>
      <t>(</t>
    </r>
    <r>
      <rPr>
        <sz val="10"/>
        <rFont val="宋体"/>
        <charset val="134"/>
      </rPr>
      <t>片）</t>
    </r>
  </si>
  <si>
    <t>单价</t>
  </si>
  <si>
    <r>
      <rPr>
        <sz val="10"/>
        <rFont val="宋体"/>
        <charset val="134"/>
      </rPr>
      <t>金额</t>
    </r>
    <r>
      <rPr>
        <sz val="10"/>
        <rFont val="Arial"/>
        <charset val="134"/>
      </rPr>
      <t>(RMB)</t>
    </r>
  </si>
  <si>
    <t>Max</t>
  </si>
  <si>
    <t>76503
76504</t>
  </si>
  <si>
    <t>RBSKXHJ011
上浮1%</t>
  </si>
  <si>
    <t>PICANTE 6369-710-250/800
Cambodia 男上 RFID</t>
  </si>
  <si>
    <t>白色吊牌HPBCRFI001-60*95mm-RFID LOGO</t>
  </si>
  <si>
    <t>黑色吊绳 MRBCGEN004-320*1.5mm</t>
  </si>
  <si>
    <t>价格贴：红 BKSKR24002 蓝 BKSKR24001</t>
  </si>
  <si>
    <t>白色缎带洗标CLBCGEN003*4页-60*25mm（加页码）</t>
  </si>
  <si>
    <t>BKKBXM24002 空白标（60*25mm）</t>
  </si>
  <si>
    <t>白色织标WLBCRFI013-65*19mm-RFID</t>
  </si>
  <si>
    <t>白色织标WLBCRFI015-65*19mm-RFID (1%免费损耗)</t>
  </si>
  <si>
    <t>白色织标WLBCRFI015-65*19mm-RFID(免费大货样)</t>
  </si>
  <si>
    <t>23904
23905
23906
23907</t>
  </si>
  <si>
    <t>RBSKXHJ024
上浮1%</t>
  </si>
  <si>
    <t>KIMMY 6271-710-144/250/400
Cambodia 女上</t>
  </si>
  <si>
    <t>白色吊牌HPBCGEN001-60*95mm</t>
  </si>
  <si>
    <t>需要平衡条</t>
  </si>
  <si>
    <t>STRETCH小吊牌 (BKXDP24002)</t>
  </si>
  <si>
    <t>白色缎带洗标CLBCGEN003*4页-60*25mm（加页码）除250色</t>
  </si>
  <si>
    <t>白色缎带洗标CLBCGEN003*4页-60*25mm（加页码）250色</t>
  </si>
  <si>
    <t>BKKBXM24002 白色缎带空白标（60*25mm）250色</t>
  </si>
  <si>
    <t>BKKBXM24002 白色缎带空白标（60*25mm）</t>
  </si>
  <si>
    <t>白织标-55*10mm
BERSHKA_LABEL_WHITE_07B(BKWOL24005)-250色</t>
  </si>
  <si>
    <t>白织标-55*10mm
BERSHKA_LABEL_WHITE_07B(BKWOL24005)</t>
  </si>
  <si>
    <t>RBSKXHJ015
上浮1%</t>
  </si>
  <si>
    <t>DINAMO 8434-710-712
Cambodia 男下 rfid</t>
  </si>
  <si>
    <t>白色织标WLBCRFI015-65*19mm-RFID无产地</t>
  </si>
  <si>
    <t>白色织标WLBCRFI015-65*19mm-RFID无产地 (1%免费损耗)</t>
  </si>
  <si>
    <t>白色织标WLBCRFI015-65*19mm-RFID无产地(免费大货样)</t>
  </si>
  <si>
    <t>白色织标WLBCGEN020(06B）-85*20mm</t>
  </si>
  <si>
    <t>76721
76722
76723</t>
  </si>
  <si>
    <t>RBSKXHJ020
上浮1%</t>
  </si>
  <si>
    <t>MODAL SHIR 6372-710-505/800/830
Cambodia 男上 rfid</t>
  </si>
  <si>
    <t>白色吊牌HPBCRFI001-60*95mm-RFID LOGO-重做</t>
  </si>
  <si>
    <t>价格贴：红 BKSKR24002 蓝 BKSKR24001-重做</t>
  </si>
  <si>
    <t>白色织标WLBCRFI013-65*19mm-RFID (1%免费损耗)</t>
  </si>
  <si>
    <r>
      <rPr>
        <sz val="11"/>
        <color theme="1"/>
        <rFont val="微软雅黑"/>
        <charset val="134"/>
      </rPr>
      <t xml:space="preserve">77623
</t>
    </r>
    <r>
      <rPr>
        <sz val="11"/>
        <color rgb="FFFF0000"/>
        <rFont val="微软雅黑"/>
        <charset val="134"/>
      </rPr>
      <t>77624
77625</t>
    </r>
  </si>
  <si>
    <t>RBSKXHJ026
上浮1%</t>
  </si>
  <si>
    <t>MODAL SHIR 6372-710-505/800/830
Cambodia 男上 rfid 翻1</t>
  </si>
  <si>
    <t>76731
76733</t>
  </si>
  <si>
    <t>RBSKXHJ023
上浮1%</t>
  </si>
  <si>
    <t>ATTICUS 6374-710-800/812
Cambodia 男上 rfid</t>
  </si>
  <si>
    <t>白色织标WLBCRFI013-65*19mm-RFID重做</t>
  </si>
  <si>
    <t>76724
76725
76726</t>
  </si>
  <si>
    <t>RBSKXHJ021
上浮1%</t>
  </si>
  <si>
    <t>MODAL PANT 5415-710-505/800/830
Cambodia 男下 rfid</t>
  </si>
  <si>
    <t>腰卡（WTBCGEN127）-88*82mm</t>
  </si>
  <si>
    <t>白色缎带洗标CLBCGEN003*2页-60*25mm（加页码）</t>
  </si>
  <si>
    <t>RBSKXHJ027
上浮1%</t>
  </si>
  <si>
    <t>MODAL PANT 5415-710-505/800/830
Cambodia 男下 rfid 翻1</t>
  </si>
  <si>
    <t>77217
76734</t>
  </si>
  <si>
    <t>RBSKXHJ017
上浮1%</t>
  </si>
  <si>
    <t>ATTICUS PANT 5416-710-800/812
Cambodia 男下 rfid</t>
  </si>
  <si>
    <t>78316
78317
78318
78319</t>
  </si>
  <si>
    <t>RBSKXHJ032
上浮1%</t>
  </si>
  <si>
    <t>ATTICUS PANT 5416-710-800/812
Cambodia 男下 rfid 翻1</t>
  </si>
  <si>
    <r>
      <rPr>
        <sz val="11"/>
        <color theme="1"/>
        <rFont val="微软雅黑"/>
        <charset val="134"/>
      </rPr>
      <t xml:space="preserve">78138
</t>
    </r>
    <r>
      <rPr>
        <sz val="11"/>
        <color rgb="FFFF0000"/>
        <rFont val="微软雅黑"/>
        <charset val="134"/>
      </rPr>
      <t>78139
78140</t>
    </r>
  </si>
  <si>
    <t>RBSKXHJ031
上浮1%</t>
  </si>
  <si>
    <t>NEW GARDEA 6266-710-802/902
Cambodia 女上</t>
  </si>
  <si>
    <t>76704
76705
76706
76707
76708</t>
  </si>
  <si>
    <t>RBSKXHJ013
上浮1%</t>
  </si>
  <si>
    <t>MISTIC 5414-710-712/800/830
Cambodia 男下 rfid</t>
  </si>
  <si>
    <t>腰卡（WTBCGEN224）-88*82mm-重做</t>
  </si>
  <si>
    <t>白色织标WLBCRFI015-65*19mm-RFID无产地 额外3%</t>
  </si>
  <si>
    <t>部门</t>
  </si>
  <si>
    <t>业务员</t>
  </si>
  <si>
    <t>发票类型</t>
  </si>
  <si>
    <t>项目号</t>
  </si>
  <si>
    <t>运编号</t>
  </si>
  <si>
    <t>数量</t>
  </si>
  <si>
    <t>单位</t>
  </si>
  <si>
    <t>金额</t>
  </si>
  <si>
    <t>发票号码</t>
  </si>
  <si>
    <t>新鸿佳</t>
  </si>
  <si>
    <t>胡慧楠</t>
  </si>
  <si>
    <t>内销（辅料）</t>
  </si>
  <si>
    <t>MISTIC</t>
  </si>
  <si>
    <t>24GNT053</t>
  </si>
  <si>
    <t>GNT250023</t>
  </si>
  <si>
    <t>主标</t>
  </si>
  <si>
    <t>个</t>
  </si>
  <si>
    <t>芯片标未审核</t>
  </si>
  <si>
    <t>PICANTTE</t>
  </si>
  <si>
    <t>24GNT051</t>
  </si>
  <si>
    <t>GNT250024</t>
  </si>
  <si>
    <t>已申请</t>
  </si>
  <si>
    <t>洗标</t>
  </si>
  <si>
    <t>KIMMY</t>
  </si>
  <si>
    <t>24GNT064</t>
  </si>
  <si>
    <t>GNT250027</t>
  </si>
  <si>
    <t>DINAMO</t>
  </si>
  <si>
    <t>24GNT052</t>
  </si>
  <si>
    <t>GNT250026</t>
  </si>
  <si>
    <t>MODAL SHIRT</t>
  </si>
  <si>
    <t>24GNT057</t>
  </si>
  <si>
    <t>GNT250028</t>
  </si>
  <si>
    <t>ATTICUS SHIRT</t>
  </si>
  <si>
    <t>24GNT055</t>
  </si>
  <si>
    <t>GNT250029</t>
  </si>
  <si>
    <t>MODAL PANT</t>
  </si>
  <si>
    <t>24GNT058</t>
  </si>
  <si>
    <t>ATTICUS PANT</t>
  </si>
  <si>
    <t>24GNT056</t>
  </si>
  <si>
    <t>PICANTE</t>
  </si>
  <si>
    <t>吊牌</t>
  </si>
  <si>
    <t>new GARDEA</t>
  </si>
  <si>
    <t>24GNT069</t>
  </si>
  <si>
    <t>GNT250032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</si>
</sst>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00_);[Red]\(0.0000\)"/>
    <numFmt numFmtId="179" formatCode="\¥#,##0.00_);[Red]\(\¥#,##0.00\)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sz val="16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微软雅黑"/>
      <charset val="134"/>
    </font>
    <font>
      <b/>
      <u/>
      <sz val="11"/>
      <color theme="1"/>
      <name val="微软雅黑"/>
      <charset val="134"/>
    </font>
    <font>
      <sz val="10.5"/>
      <color rgb="FF000000"/>
      <name val="微软雅黑"/>
      <charset val="134"/>
    </font>
    <font>
      <sz val="11"/>
      <name val="微软雅黑"/>
      <charset val="134"/>
    </font>
    <font>
      <b/>
      <u/>
      <sz val="11"/>
      <color rgb="FFFF0000"/>
      <name val="微软雅黑"/>
      <charset val="134"/>
    </font>
    <font>
      <sz val="10.5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sz val="12"/>
      <name val="宋体"/>
      <charset val="134"/>
    </font>
    <font>
      <sz val="11"/>
      <color rgb="FFFF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horizontal="center" vertical="center"/>
    </xf>
    <xf numFmtId="0" fontId="36" fillId="0" borderId="0">
      <alignment horizontal="center" vertical="center"/>
    </xf>
    <xf numFmtId="0" fontId="36" fillId="0" borderId="0">
      <alignment horizontal="center"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horizontal="center" vertical="center"/>
    </xf>
  </cellStyleXfs>
  <cellXfs count="5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78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78" fontId="10" fillId="4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</cellStyles>
  <tableStyles count="0" defaultTableStyle="TableStyleMedium9" defaultPivotStyle="PivotStyleLight16"/>
  <colors>
    <mruColors>
      <color rgb="00FFFF00"/>
      <color rgb="00D9D9D9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zoomScaleSheetLayoutView="130" workbookViewId="0">
      <selection activeCell="E84" sqref="E84:E89"/>
    </sheetView>
  </sheetViews>
  <sheetFormatPr defaultColWidth="8.72727272727273" defaultRowHeight="14"/>
  <cols>
    <col min="1" max="1" width="13.2454545454545" style="12" customWidth="1"/>
    <col min="2" max="2" width="8.43636363636364" style="12" customWidth="1"/>
    <col min="3" max="3" width="12.1818181818182" style="12" customWidth="1"/>
    <col min="4" max="4" width="16.8818181818182" style="12" customWidth="1"/>
    <col min="5" max="5" width="32.6363636363636" style="12" customWidth="1"/>
    <col min="6" max="6" width="66" style="12" customWidth="1"/>
    <col min="7" max="7" width="10.6454545454545" style="12" customWidth="1"/>
    <col min="8" max="8" width="8.95454545454546" style="12" customWidth="1"/>
    <col min="9" max="9" width="11.8090909090909" style="12" customWidth="1"/>
    <col min="10" max="10" width="11.8181818181818" style="12" customWidth="1"/>
    <col min="11" max="16384" width="8.72727272727273" style="12"/>
  </cols>
  <sheetData>
    <row r="1" ht="21" customHeight="1" spans="1:9">
      <c r="A1" s="13" t="s">
        <v>0</v>
      </c>
      <c r="B1" s="14"/>
      <c r="C1" s="14"/>
      <c r="D1" s="15"/>
      <c r="E1" s="14"/>
      <c r="F1" s="14"/>
      <c r="G1" s="14"/>
      <c r="H1" s="14"/>
      <c r="I1" s="14"/>
    </row>
    <row r="2" customHeight="1" spans="1:9">
      <c r="A2" s="16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8" t="s">
        <v>6</v>
      </c>
      <c r="G2" s="19" t="s">
        <v>7</v>
      </c>
      <c r="H2" s="20" t="s">
        <v>8</v>
      </c>
      <c r="I2" s="49" t="s">
        <v>9</v>
      </c>
    </row>
    <row r="3" s="12" customFormat="1" ht="16.5" spans="1:9">
      <c r="A3" s="21">
        <v>45716</v>
      </c>
      <c r="B3" s="21" t="s">
        <v>10</v>
      </c>
      <c r="C3" s="22" t="s">
        <v>11</v>
      </c>
      <c r="D3" s="23" t="s">
        <v>12</v>
      </c>
      <c r="E3" s="24" t="s">
        <v>13</v>
      </c>
      <c r="F3" s="25" t="s">
        <v>14</v>
      </c>
      <c r="G3" s="26">
        <v>18180</v>
      </c>
      <c r="H3" s="27">
        <v>0.294</v>
      </c>
      <c r="I3" s="50">
        <v>5344.92</v>
      </c>
    </row>
    <row r="4" s="12" customFormat="1" ht="16.5" spans="1:9">
      <c r="A4" s="28"/>
      <c r="B4" s="28"/>
      <c r="C4" s="29"/>
      <c r="D4" s="23"/>
      <c r="E4" s="24"/>
      <c r="F4" s="25" t="s">
        <v>15</v>
      </c>
      <c r="G4" s="26">
        <v>18180</v>
      </c>
      <c r="H4" s="27">
        <v>0.116</v>
      </c>
      <c r="I4" s="50">
        <v>2108.88</v>
      </c>
    </row>
    <row r="5" s="12" customFormat="1" ht="16.5" spans="1:9">
      <c r="A5" s="28"/>
      <c r="B5" s="28"/>
      <c r="C5" s="29"/>
      <c r="D5" s="23"/>
      <c r="E5" s="24"/>
      <c r="F5" s="25" t="s">
        <v>16</v>
      </c>
      <c r="G5" s="26">
        <v>18180</v>
      </c>
      <c r="H5" s="26">
        <v>0</v>
      </c>
      <c r="I5" s="50">
        <v>0</v>
      </c>
    </row>
    <row r="6" s="12" customFormat="1" ht="16.5" spans="1:9">
      <c r="A6" s="28"/>
      <c r="B6" s="28"/>
      <c r="C6" s="29"/>
      <c r="D6" s="23"/>
      <c r="E6" s="24"/>
      <c r="F6" s="25" t="s">
        <v>17</v>
      </c>
      <c r="G6" s="26">
        <v>72720</v>
      </c>
      <c r="H6" s="27">
        <v>0.042</v>
      </c>
      <c r="I6" s="50">
        <v>3054.24</v>
      </c>
    </row>
    <row r="7" s="12" customFormat="1" ht="16.5" spans="1:9">
      <c r="A7" s="28"/>
      <c r="B7" s="28"/>
      <c r="C7" s="29"/>
      <c r="D7" s="23"/>
      <c r="E7" s="24"/>
      <c r="F7" s="25" t="s">
        <v>18</v>
      </c>
      <c r="G7" s="26">
        <v>18180</v>
      </c>
      <c r="H7" s="27">
        <v>0.03</v>
      </c>
      <c r="I7" s="50">
        <v>545.4</v>
      </c>
    </row>
    <row r="8" s="12" customFormat="1" ht="16.5" spans="1:9">
      <c r="A8" s="28"/>
      <c r="B8" s="28"/>
      <c r="C8" s="29"/>
      <c r="D8" s="23"/>
      <c r="E8" s="24"/>
      <c r="F8" s="25" t="s">
        <v>19</v>
      </c>
      <c r="G8" s="26">
        <v>18180</v>
      </c>
      <c r="H8" s="27">
        <v>0.85</v>
      </c>
      <c r="I8" s="50">
        <v>15453</v>
      </c>
    </row>
    <row r="9" s="12" customFormat="1" ht="16.5" spans="1:9">
      <c r="A9" s="28"/>
      <c r="B9" s="28"/>
      <c r="C9" s="29"/>
      <c r="D9" s="23"/>
      <c r="E9" s="24"/>
      <c r="F9" s="25" t="s">
        <v>20</v>
      </c>
      <c r="G9" s="26">
        <v>182</v>
      </c>
      <c r="H9" s="27">
        <v>0</v>
      </c>
      <c r="I9" s="50">
        <v>0</v>
      </c>
    </row>
    <row r="10" s="12" customFormat="1" ht="16.5" spans="1:9">
      <c r="A10" s="30"/>
      <c r="B10" s="30"/>
      <c r="C10" s="31"/>
      <c r="D10" s="32"/>
      <c r="E10" s="33"/>
      <c r="F10" s="25" t="s">
        <v>21</v>
      </c>
      <c r="G10" s="26">
        <v>50</v>
      </c>
      <c r="H10" s="27">
        <v>0</v>
      </c>
      <c r="I10" s="50">
        <v>0</v>
      </c>
    </row>
    <row r="11" s="12" customFormat="1" ht="16.5" spans="1:10">
      <c r="A11" s="34">
        <v>45747</v>
      </c>
      <c r="B11" s="34" t="s">
        <v>10</v>
      </c>
      <c r="C11" s="25" t="s">
        <v>22</v>
      </c>
      <c r="D11" s="35" t="s">
        <v>23</v>
      </c>
      <c r="E11" s="36" t="s">
        <v>24</v>
      </c>
      <c r="F11" s="37" t="s">
        <v>25</v>
      </c>
      <c r="G11" s="38">
        <f t="shared" ref="G11:G14" si="0">50000*1.01</f>
        <v>50500</v>
      </c>
      <c r="H11" s="39">
        <v>0.294</v>
      </c>
      <c r="I11" s="51">
        <f>G11*H11</f>
        <v>14847</v>
      </c>
      <c r="J11" s="52" t="s">
        <v>26</v>
      </c>
    </row>
    <row r="12" s="12" customFormat="1" ht="16.5" spans="1:10">
      <c r="A12" s="34"/>
      <c r="B12" s="34"/>
      <c r="C12" s="25"/>
      <c r="D12" s="35"/>
      <c r="E12" s="36"/>
      <c r="F12" s="37" t="s">
        <v>27</v>
      </c>
      <c r="G12" s="38">
        <f t="shared" si="0"/>
        <v>50500</v>
      </c>
      <c r="H12" s="39">
        <v>0.116</v>
      </c>
      <c r="I12" s="51">
        <f>G12*H12</f>
        <v>5858</v>
      </c>
      <c r="J12" s="52"/>
    </row>
    <row r="13" s="12" customFormat="1" ht="16.5" spans="1:10">
      <c r="A13" s="34"/>
      <c r="B13" s="34"/>
      <c r="C13" s="25"/>
      <c r="D13" s="35"/>
      <c r="E13" s="36"/>
      <c r="F13" s="37" t="s">
        <v>15</v>
      </c>
      <c r="G13" s="38">
        <f t="shared" si="0"/>
        <v>50500</v>
      </c>
      <c r="H13" s="39">
        <v>0.116</v>
      </c>
      <c r="I13" s="51">
        <f>G13*H13</f>
        <v>5858</v>
      </c>
      <c r="J13" s="52"/>
    </row>
    <row r="14" s="12" customFormat="1" ht="16.5" spans="1:10">
      <c r="A14" s="34"/>
      <c r="B14" s="34"/>
      <c r="C14" s="25"/>
      <c r="D14" s="35"/>
      <c r="E14" s="36"/>
      <c r="F14" s="37" t="s">
        <v>16</v>
      </c>
      <c r="G14" s="38">
        <f t="shared" si="0"/>
        <v>50500</v>
      </c>
      <c r="H14" s="40">
        <v>0</v>
      </c>
      <c r="I14" s="51">
        <f>G14*H14</f>
        <v>0</v>
      </c>
      <c r="J14" s="52"/>
    </row>
    <row r="15" s="12" customFormat="1" ht="16.5" spans="1:10">
      <c r="A15" s="34"/>
      <c r="B15" s="34"/>
      <c r="C15" s="25"/>
      <c r="D15" s="35"/>
      <c r="E15" s="36"/>
      <c r="F15" s="37" t="s">
        <v>28</v>
      </c>
      <c r="G15" s="38">
        <f>G18*4</f>
        <v>294920</v>
      </c>
      <c r="H15" s="41">
        <v>0.042</v>
      </c>
      <c r="I15" s="53">
        <f t="shared" ref="I15:I29" si="1">G15*H15</f>
        <v>12386.64</v>
      </c>
      <c r="J15" s="52"/>
    </row>
    <row r="16" s="12" customFormat="1" ht="16.5" spans="1:10">
      <c r="A16" s="34"/>
      <c r="B16" s="34"/>
      <c r="C16" s="25"/>
      <c r="D16" s="35"/>
      <c r="E16" s="36"/>
      <c r="F16" s="25" t="s">
        <v>29</v>
      </c>
      <c r="G16" s="26">
        <f>40400*4</f>
        <v>161600</v>
      </c>
      <c r="H16" s="27">
        <v>0.042</v>
      </c>
      <c r="I16" s="50">
        <f t="shared" si="1"/>
        <v>6787.2</v>
      </c>
      <c r="J16" s="52"/>
    </row>
    <row r="17" s="12" customFormat="1" ht="16.5" spans="1:10">
      <c r="A17" s="34"/>
      <c r="B17" s="34"/>
      <c r="C17" s="25"/>
      <c r="D17" s="35"/>
      <c r="E17" s="36"/>
      <c r="F17" s="25" t="s">
        <v>30</v>
      </c>
      <c r="G17" s="26">
        <v>40400</v>
      </c>
      <c r="H17" s="27">
        <v>0.03</v>
      </c>
      <c r="I17" s="50">
        <f t="shared" si="1"/>
        <v>1212</v>
      </c>
      <c r="J17" s="52"/>
    </row>
    <row r="18" s="12" customFormat="1" ht="16.5" spans="1:10">
      <c r="A18" s="34"/>
      <c r="B18" s="34"/>
      <c r="C18" s="25"/>
      <c r="D18" s="35"/>
      <c r="E18" s="36"/>
      <c r="F18" s="37" t="s">
        <v>31</v>
      </c>
      <c r="G18" s="38">
        <f>(113000*1.01)-40400</f>
        <v>73730</v>
      </c>
      <c r="H18" s="41">
        <v>0.03</v>
      </c>
      <c r="I18" s="53">
        <f t="shared" si="1"/>
        <v>2211.9</v>
      </c>
      <c r="J18" s="52"/>
    </row>
    <row r="19" s="12" customFormat="1" ht="33" spans="1:10">
      <c r="A19" s="34"/>
      <c r="B19" s="34"/>
      <c r="C19" s="25"/>
      <c r="D19" s="35"/>
      <c r="E19" s="36"/>
      <c r="F19" s="25" t="s">
        <v>32</v>
      </c>
      <c r="G19" s="26">
        <v>40400</v>
      </c>
      <c r="H19" s="27">
        <v>0.105</v>
      </c>
      <c r="I19" s="50">
        <f t="shared" si="1"/>
        <v>4242</v>
      </c>
      <c r="J19" s="52"/>
    </row>
    <row r="20" s="12" customFormat="1" ht="33" spans="1:10">
      <c r="A20" s="34"/>
      <c r="B20" s="34"/>
      <c r="C20" s="25"/>
      <c r="D20" s="35"/>
      <c r="E20" s="36"/>
      <c r="F20" s="37" t="s">
        <v>33</v>
      </c>
      <c r="G20" s="38">
        <f>(113000*1.01)-40400</f>
        <v>73730</v>
      </c>
      <c r="H20" s="41">
        <v>0.105</v>
      </c>
      <c r="I20" s="53">
        <f t="shared" si="1"/>
        <v>7741.65</v>
      </c>
      <c r="J20" s="52"/>
    </row>
    <row r="21" s="12" customFormat="1" ht="16.5" spans="1:9">
      <c r="A21" s="34">
        <v>45723</v>
      </c>
      <c r="B21" s="34" t="s">
        <v>10</v>
      </c>
      <c r="C21" s="25">
        <v>76621</v>
      </c>
      <c r="D21" s="35" t="s">
        <v>34</v>
      </c>
      <c r="E21" s="36" t="s">
        <v>35</v>
      </c>
      <c r="F21" s="42" t="s">
        <v>14</v>
      </c>
      <c r="G21" s="43">
        <f t="shared" ref="G21:G23" si="2">2000*1.01</f>
        <v>2020</v>
      </c>
      <c r="H21" s="44">
        <v>0.294</v>
      </c>
      <c r="I21" s="54">
        <f t="shared" si="1"/>
        <v>593.88</v>
      </c>
    </row>
    <row r="22" s="12" customFormat="1" ht="16.5" spans="1:9">
      <c r="A22" s="34"/>
      <c r="B22" s="34"/>
      <c r="C22" s="25"/>
      <c r="D22" s="35"/>
      <c r="E22" s="36"/>
      <c r="F22" s="42" t="s">
        <v>15</v>
      </c>
      <c r="G22" s="43">
        <f t="shared" si="2"/>
        <v>2020</v>
      </c>
      <c r="H22" s="44">
        <v>0.116</v>
      </c>
      <c r="I22" s="54">
        <f t="shared" si="1"/>
        <v>234.32</v>
      </c>
    </row>
    <row r="23" s="12" customFormat="1" ht="16.5" spans="1:9">
      <c r="A23" s="34"/>
      <c r="B23" s="34"/>
      <c r="C23" s="25"/>
      <c r="D23" s="35"/>
      <c r="E23" s="36"/>
      <c r="F23" s="42" t="s">
        <v>16</v>
      </c>
      <c r="G23" s="43">
        <f t="shared" si="2"/>
        <v>2020</v>
      </c>
      <c r="H23" s="43">
        <v>0</v>
      </c>
      <c r="I23" s="54">
        <f t="shared" si="1"/>
        <v>0</v>
      </c>
    </row>
    <row r="24" s="12" customFormat="1" ht="16.5" spans="1:9">
      <c r="A24" s="34"/>
      <c r="B24" s="34"/>
      <c r="C24" s="25"/>
      <c r="D24" s="35"/>
      <c r="E24" s="36"/>
      <c r="F24" s="25" t="s">
        <v>17</v>
      </c>
      <c r="G24" s="26">
        <f>G25*4</f>
        <v>8080</v>
      </c>
      <c r="H24" s="27">
        <v>0.042</v>
      </c>
      <c r="I24" s="50">
        <f t="shared" si="1"/>
        <v>339.36</v>
      </c>
    </row>
    <row r="25" s="12" customFormat="1" ht="16.5" spans="1:9">
      <c r="A25" s="34"/>
      <c r="B25" s="34"/>
      <c r="C25" s="25"/>
      <c r="D25" s="35"/>
      <c r="E25" s="36"/>
      <c r="F25" s="25" t="s">
        <v>36</v>
      </c>
      <c r="G25" s="43">
        <f>2000*1.01</f>
        <v>2020</v>
      </c>
      <c r="H25" s="27">
        <v>0.85</v>
      </c>
      <c r="I25" s="50">
        <f t="shared" si="1"/>
        <v>1717</v>
      </c>
    </row>
    <row r="26" s="12" customFormat="1" ht="16.5" spans="1:9">
      <c r="A26" s="34"/>
      <c r="B26" s="34"/>
      <c r="C26" s="25"/>
      <c r="D26" s="35"/>
      <c r="E26" s="36"/>
      <c r="F26" s="25" t="s">
        <v>37</v>
      </c>
      <c r="G26" s="26">
        <v>20</v>
      </c>
      <c r="H26" s="26">
        <v>0</v>
      </c>
      <c r="I26" s="50">
        <f t="shared" si="1"/>
        <v>0</v>
      </c>
    </row>
    <row r="27" s="12" customFormat="1" ht="16.5" spans="1:9">
      <c r="A27" s="34"/>
      <c r="B27" s="34"/>
      <c r="C27" s="25"/>
      <c r="D27" s="35"/>
      <c r="E27" s="36"/>
      <c r="F27" s="25" t="s">
        <v>38</v>
      </c>
      <c r="G27" s="26">
        <v>25</v>
      </c>
      <c r="H27" s="27">
        <v>0</v>
      </c>
      <c r="I27" s="50">
        <f t="shared" si="1"/>
        <v>0</v>
      </c>
    </row>
    <row r="28" s="12" customFormat="1" ht="16.5" spans="1:9">
      <c r="A28" s="34"/>
      <c r="B28" s="34"/>
      <c r="C28" s="25"/>
      <c r="D28" s="35"/>
      <c r="E28" s="36"/>
      <c r="F28" s="25" t="s">
        <v>39</v>
      </c>
      <c r="G28" s="43">
        <f>2000*1.01</f>
        <v>2020</v>
      </c>
      <c r="H28" s="27">
        <v>0.158</v>
      </c>
      <c r="I28" s="50">
        <f t="shared" si="1"/>
        <v>319.16</v>
      </c>
    </row>
    <row r="29" s="12" customFormat="1" ht="16.5" spans="1:9">
      <c r="A29" s="34">
        <v>45741</v>
      </c>
      <c r="B29" s="34" t="s">
        <v>10</v>
      </c>
      <c r="C29" s="25" t="s">
        <v>40</v>
      </c>
      <c r="D29" s="45" t="s">
        <v>41</v>
      </c>
      <c r="E29" s="36" t="s">
        <v>42</v>
      </c>
      <c r="F29" s="46" t="s">
        <v>14</v>
      </c>
      <c r="G29" s="40">
        <v>50500</v>
      </c>
      <c r="H29" s="39">
        <v>0.294</v>
      </c>
      <c r="I29" s="51">
        <v>14847</v>
      </c>
    </row>
    <row r="30" s="12" customFormat="1" ht="16.5" spans="1:9">
      <c r="A30" s="34"/>
      <c r="B30" s="34"/>
      <c r="C30" s="25"/>
      <c r="D30" s="45"/>
      <c r="E30" s="36"/>
      <c r="F30" s="46" t="s">
        <v>43</v>
      </c>
      <c r="G30" s="40">
        <v>42420</v>
      </c>
      <c r="H30" s="39">
        <v>0.294</v>
      </c>
      <c r="I30" s="51">
        <v>12471.48</v>
      </c>
    </row>
    <row r="31" s="12" customFormat="1" ht="16.5" spans="1:9">
      <c r="A31" s="34"/>
      <c r="B31" s="34"/>
      <c r="C31" s="25"/>
      <c r="D31" s="45"/>
      <c r="E31" s="36"/>
      <c r="F31" s="46" t="s">
        <v>15</v>
      </c>
      <c r="G31" s="40">
        <v>50500</v>
      </c>
      <c r="H31" s="39">
        <v>0.116</v>
      </c>
      <c r="I31" s="51">
        <v>5858</v>
      </c>
    </row>
    <row r="32" s="12" customFormat="1" ht="16.5" spans="1:9">
      <c r="A32" s="34"/>
      <c r="B32" s="34"/>
      <c r="C32" s="25"/>
      <c r="D32" s="45"/>
      <c r="E32" s="36"/>
      <c r="F32" s="46" t="s">
        <v>44</v>
      </c>
      <c r="G32" s="40">
        <v>42420</v>
      </c>
      <c r="H32" s="39">
        <v>0</v>
      </c>
      <c r="I32" s="51">
        <v>0</v>
      </c>
    </row>
    <row r="33" s="12" customFormat="1" ht="16.5" spans="1:9">
      <c r="A33" s="34"/>
      <c r="B33" s="34"/>
      <c r="C33" s="25"/>
      <c r="D33" s="45"/>
      <c r="E33" s="36"/>
      <c r="F33" s="46" t="s">
        <v>16</v>
      </c>
      <c r="G33" s="40">
        <v>50500</v>
      </c>
      <c r="H33" s="40">
        <v>0</v>
      </c>
      <c r="I33" s="51">
        <v>0</v>
      </c>
    </row>
    <row r="34" s="12" customFormat="1" ht="16.5" spans="1:9">
      <c r="A34" s="34"/>
      <c r="B34" s="34"/>
      <c r="C34" s="25"/>
      <c r="D34" s="45"/>
      <c r="E34" s="36"/>
      <c r="F34" s="25" t="s">
        <v>17</v>
      </c>
      <c r="G34" s="26">
        <v>202000</v>
      </c>
      <c r="H34" s="27">
        <v>0.042</v>
      </c>
      <c r="I34" s="50">
        <v>8484</v>
      </c>
    </row>
    <row r="35" s="12" customFormat="1" ht="16.5" spans="1:9">
      <c r="A35" s="34"/>
      <c r="B35" s="34"/>
      <c r="C35" s="25"/>
      <c r="D35" s="45"/>
      <c r="E35" s="36"/>
      <c r="F35" s="25" t="s">
        <v>31</v>
      </c>
      <c r="G35" s="43">
        <v>50500</v>
      </c>
      <c r="H35" s="27">
        <v>0.03</v>
      </c>
      <c r="I35" s="50">
        <v>1515</v>
      </c>
    </row>
    <row r="36" s="12" customFormat="1" ht="16.5" spans="1:9">
      <c r="A36" s="34"/>
      <c r="B36" s="34"/>
      <c r="C36" s="25"/>
      <c r="D36" s="45"/>
      <c r="E36" s="36"/>
      <c r="F36" s="25" t="s">
        <v>19</v>
      </c>
      <c r="G36" s="43">
        <v>50500</v>
      </c>
      <c r="H36" s="27">
        <v>0.85</v>
      </c>
      <c r="I36" s="50">
        <v>42925</v>
      </c>
    </row>
    <row r="37" s="12" customFormat="1" ht="16.5" spans="1:9">
      <c r="A37" s="34"/>
      <c r="B37" s="34"/>
      <c r="C37" s="25"/>
      <c r="D37" s="45"/>
      <c r="E37" s="36"/>
      <c r="F37" s="25" t="s">
        <v>45</v>
      </c>
      <c r="G37" s="43">
        <v>505</v>
      </c>
      <c r="H37" s="27">
        <v>0</v>
      </c>
      <c r="I37" s="50">
        <v>0</v>
      </c>
    </row>
    <row r="38" s="12" customFormat="1" ht="16.5" spans="1:9">
      <c r="A38" s="34"/>
      <c r="B38" s="34"/>
      <c r="C38" s="25"/>
      <c r="D38" s="45"/>
      <c r="E38" s="36"/>
      <c r="F38" s="25" t="s">
        <v>21</v>
      </c>
      <c r="G38" s="43">
        <v>75</v>
      </c>
      <c r="H38" s="27">
        <v>0</v>
      </c>
      <c r="I38" s="50">
        <v>0</v>
      </c>
    </row>
    <row r="39" s="12" customFormat="1" ht="16.5" spans="1:9">
      <c r="A39" s="34">
        <v>45750</v>
      </c>
      <c r="B39" s="34" t="s">
        <v>10</v>
      </c>
      <c r="C39" s="25" t="s">
        <v>46</v>
      </c>
      <c r="D39" s="35" t="s">
        <v>47</v>
      </c>
      <c r="E39" s="36" t="s">
        <v>48</v>
      </c>
      <c r="F39" s="46" t="s">
        <v>14</v>
      </c>
      <c r="G39" s="40">
        <v>21412</v>
      </c>
      <c r="H39" s="39">
        <v>0.294</v>
      </c>
      <c r="I39" s="51">
        <v>6295.128</v>
      </c>
    </row>
    <row r="40" s="12" customFormat="1" ht="16.5" spans="1:9">
      <c r="A40" s="34"/>
      <c r="B40" s="34"/>
      <c r="C40" s="25"/>
      <c r="D40" s="35"/>
      <c r="E40" s="36"/>
      <c r="F40" s="46" t="s">
        <v>15</v>
      </c>
      <c r="G40" s="40">
        <v>21412</v>
      </c>
      <c r="H40" s="39">
        <v>0.116</v>
      </c>
      <c r="I40" s="51">
        <v>2483.792</v>
      </c>
    </row>
    <row r="41" s="12" customFormat="1" ht="16.5" spans="1:9">
      <c r="A41" s="34"/>
      <c r="B41" s="34"/>
      <c r="C41" s="25"/>
      <c r="D41" s="35"/>
      <c r="E41" s="36"/>
      <c r="F41" s="46" t="s">
        <v>16</v>
      </c>
      <c r="G41" s="40">
        <v>21412</v>
      </c>
      <c r="H41" s="40">
        <v>0</v>
      </c>
      <c r="I41" s="51">
        <v>0</v>
      </c>
    </row>
    <row r="42" s="12" customFormat="1" ht="16.5" spans="1:9">
      <c r="A42" s="34"/>
      <c r="B42" s="34"/>
      <c r="C42" s="25"/>
      <c r="D42" s="35"/>
      <c r="E42" s="36"/>
      <c r="F42" s="25" t="s">
        <v>17</v>
      </c>
      <c r="G42" s="26">
        <v>85648</v>
      </c>
      <c r="H42" s="27">
        <v>0.042</v>
      </c>
      <c r="I42" s="50">
        <v>3597.216</v>
      </c>
    </row>
    <row r="43" s="12" customFormat="1" ht="16.5" spans="1:9">
      <c r="A43" s="34"/>
      <c r="B43" s="34"/>
      <c r="C43" s="25"/>
      <c r="D43" s="35"/>
      <c r="E43" s="36"/>
      <c r="F43" s="25" t="s">
        <v>31</v>
      </c>
      <c r="G43" s="43">
        <v>21412</v>
      </c>
      <c r="H43" s="27">
        <v>0.03</v>
      </c>
      <c r="I43" s="50">
        <v>642.36</v>
      </c>
    </row>
    <row r="44" s="12" customFormat="1" ht="16.5" spans="1:9">
      <c r="A44" s="34"/>
      <c r="B44" s="34"/>
      <c r="C44" s="25"/>
      <c r="D44" s="35"/>
      <c r="E44" s="36"/>
      <c r="F44" s="25" t="s">
        <v>19</v>
      </c>
      <c r="G44" s="43">
        <v>21412</v>
      </c>
      <c r="H44" s="27">
        <v>0.85</v>
      </c>
      <c r="I44" s="50">
        <v>18200.2</v>
      </c>
    </row>
    <row r="45" s="12" customFormat="1" ht="16.5" spans="1:9">
      <c r="A45" s="34"/>
      <c r="B45" s="34"/>
      <c r="C45" s="25"/>
      <c r="D45" s="35"/>
      <c r="E45" s="36"/>
      <c r="F45" s="25" t="s">
        <v>45</v>
      </c>
      <c r="G45" s="43">
        <v>215</v>
      </c>
      <c r="H45" s="27">
        <v>0</v>
      </c>
      <c r="I45" s="50">
        <v>0</v>
      </c>
    </row>
    <row r="46" s="12" customFormat="1" ht="16.5" spans="1:9">
      <c r="A46" s="34">
        <v>45743</v>
      </c>
      <c r="B46" s="34" t="s">
        <v>10</v>
      </c>
      <c r="C46" s="25" t="s">
        <v>49</v>
      </c>
      <c r="D46" s="45" t="s">
        <v>50</v>
      </c>
      <c r="E46" s="36" t="s">
        <v>51</v>
      </c>
      <c r="F46" s="46" t="s">
        <v>14</v>
      </c>
      <c r="G46" s="40">
        <f t="shared" ref="G46:G48" si="3">45000*1.01</f>
        <v>45450</v>
      </c>
      <c r="H46" s="39">
        <v>0.294</v>
      </c>
      <c r="I46" s="51">
        <f t="shared" ref="I46:I62" si="4">G46*H46</f>
        <v>13362.3</v>
      </c>
    </row>
    <row r="47" s="12" customFormat="1" ht="16.5" spans="1:9">
      <c r="A47" s="34"/>
      <c r="B47" s="34"/>
      <c r="C47" s="25"/>
      <c r="D47" s="45"/>
      <c r="E47" s="36"/>
      <c r="F47" s="46" t="s">
        <v>15</v>
      </c>
      <c r="G47" s="40">
        <f t="shared" si="3"/>
        <v>45450</v>
      </c>
      <c r="H47" s="39">
        <v>0.116</v>
      </c>
      <c r="I47" s="51">
        <f t="shared" si="4"/>
        <v>5272.2</v>
      </c>
    </row>
    <row r="48" s="12" customFormat="1" ht="16.5" spans="1:9">
      <c r="A48" s="34"/>
      <c r="B48" s="34"/>
      <c r="C48" s="25"/>
      <c r="D48" s="45"/>
      <c r="E48" s="36"/>
      <c r="F48" s="46" t="s">
        <v>16</v>
      </c>
      <c r="G48" s="40">
        <f t="shared" si="3"/>
        <v>45450</v>
      </c>
      <c r="H48" s="40">
        <v>0</v>
      </c>
      <c r="I48" s="51">
        <f t="shared" si="4"/>
        <v>0</v>
      </c>
    </row>
    <row r="49" s="12" customFormat="1" ht="16.5" spans="1:9">
      <c r="A49" s="34"/>
      <c r="B49" s="34"/>
      <c r="C49" s="25"/>
      <c r="D49" s="45"/>
      <c r="E49" s="36"/>
      <c r="F49" s="25" t="s">
        <v>17</v>
      </c>
      <c r="G49" s="26">
        <f>G48*4</f>
        <v>181800</v>
      </c>
      <c r="H49" s="27">
        <v>0.042</v>
      </c>
      <c r="I49" s="50">
        <f t="shared" si="4"/>
        <v>7635.6</v>
      </c>
    </row>
    <row r="50" s="12" customFormat="1" ht="16.5" spans="1:9">
      <c r="A50" s="34"/>
      <c r="B50" s="34"/>
      <c r="C50" s="25"/>
      <c r="D50" s="45"/>
      <c r="E50" s="36"/>
      <c r="F50" s="25" t="s">
        <v>52</v>
      </c>
      <c r="G50" s="43">
        <f>45000*1.01</f>
        <v>45450</v>
      </c>
      <c r="H50" s="27">
        <v>0.85</v>
      </c>
      <c r="I50" s="50">
        <f t="shared" si="4"/>
        <v>38632.5</v>
      </c>
    </row>
    <row r="51" s="12" customFormat="1" ht="16.5" spans="1:9">
      <c r="A51" s="34"/>
      <c r="B51" s="34"/>
      <c r="C51" s="25"/>
      <c r="D51" s="45"/>
      <c r="E51" s="36"/>
      <c r="F51" s="25" t="s">
        <v>45</v>
      </c>
      <c r="G51" s="43">
        <v>455</v>
      </c>
      <c r="H51" s="27">
        <v>0</v>
      </c>
      <c r="I51" s="50">
        <f t="shared" si="4"/>
        <v>0</v>
      </c>
    </row>
    <row r="52" s="12" customFormat="1" ht="16.5" spans="1:9">
      <c r="A52" s="34">
        <v>45741</v>
      </c>
      <c r="B52" s="34" t="s">
        <v>10</v>
      </c>
      <c r="C52" s="25" t="s">
        <v>53</v>
      </c>
      <c r="D52" s="45" t="s">
        <v>54</v>
      </c>
      <c r="E52" s="36" t="s">
        <v>55</v>
      </c>
      <c r="F52" s="46" t="s">
        <v>14</v>
      </c>
      <c r="G52" s="40">
        <f t="shared" ref="G52:G57" si="5">42000*1.01</f>
        <v>42420</v>
      </c>
      <c r="H52" s="39">
        <v>0.294</v>
      </c>
      <c r="I52" s="51">
        <f t="shared" si="4"/>
        <v>12471.48</v>
      </c>
    </row>
    <row r="53" s="12" customFormat="1" ht="16.5" spans="1:9">
      <c r="A53" s="34"/>
      <c r="B53" s="34"/>
      <c r="C53" s="25"/>
      <c r="D53" s="45"/>
      <c r="E53" s="36"/>
      <c r="F53" s="46" t="s">
        <v>43</v>
      </c>
      <c r="G53" s="40">
        <v>42420</v>
      </c>
      <c r="H53" s="39">
        <v>0.294</v>
      </c>
      <c r="I53" s="51">
        <f t="shared" si="4"/>
        <v>12471.48</v>
      </c>
    </row>
    <row r="54" s="12" customFormat="1" ht="16.5" spans="1:9">
      <c r="A54" s="34"/>
      <c r="B54" s="34"/>
      <c r="C54" s="25"/>
      <c r="D54" s="45"/>
      <c r="E54" s="36"/>
      <c r="F54" s="46" t="s">
        <v>56</v>
      </c>
      <c r="G54" s="40">
        <f t="shared" si="5"/>
        <v>42420</v>
      </c>
      <c r="H54" s="39">
        <v>0.2</v>
      </c>
      <c r="I54" s="51">
        <f t="shared" si="4"/>
        <v>8484</v>
      </c>
    </row>
    <row r="55" s="12" customFormat="1" ht="16.5" spans="1:9">
      <c r="A55" s="34"/>
      <c r="B55" s="34"/>
      <c r="C55" s="25"/>
      <c r="D55" s="45"/>
      <c r="E55" s="36"/>
      <c r="F55" s="46" t="s">
        <v>15</v>
      </c>
      <c r="G55" s="40">
        <f t="shared" si="5"/>
        <v>42420</v>
      </c>
      <c r="H55" s="39">
        <v>0.116</v>
      </c>
      <c r="I55" s="51">
        <f t="shared" si="4"/>
        <v>4920.72</v>
      </c>
    </row>
    <row r="56" s="12" customFormat="1" ht="16.5" spans="1:9">
      <c r="A56" s="34"/>
      <c r="B56" s="34"/>
      <c r="C56" s="25"/>
      <c r="D56" s="45"/>
      <c r="E56" s="36"/>
      <c r="F56" s="46" t="s">
        <v>44</v>
      </c>
      <c r="G56" s="40">
        <f t="shared" si="5"/>
        <v>42420</v>
      </c>
      <c r="H56" s="39">
        <v>0</v>
      </c>
      <c r="I56" s="51">
        <f t="shared" si="4"/>
        <v>0</v>
      </c>
    </row>
    <row r="57" s="12" customFormat="1" ht="16.5" spans="1:9">
      <c r="A57" s="34"/>
      <c r="B57" s="34"/>
      <c r="C57" s="25"/>
      <c r="D57" s="45"/>
      <c r="E57" s="36"/>
      <c r="F57" s="46" t="s">
        <v>16</v>
      </c>
      <c r="G57" s="40">
        <f t="shared" si="5"/>
        <v>42420</v>
      </c>
      <c r="H57" s="40">
        <v>0</v>
      </c>
      <c r="I57" s="51">
        <f t="shared" si="4"/>
        <v>0</v>
      </c>
    </row>
    <row r="58" s="12" customFormat="1" ht="16.5" spans="1:9">
      <c r="A58" s="34"/>
      <c r="B58" s="34"/>
      <c r="C58" s="25"/>
      <c r="D58" s="45"/>
      <c r="E58" s="36"/>
      <c r="F58" s="42" t="s">
        <v>17</v>
      </c>
      <c r="G58" s="43">
        <f>G63*4</f>
        <v>189880</v>
      </c>
      <c r="H58" s="44">
        <v>0.042</v>
      </c>
      <c r="I58" s="54">
        <f t="shared" si="4"/>
        <v>7974.96</v>
      </c>
    </row>
    <row r="59" s="12" customFormat="1" ht="16.5" spans="1:9">
      <c r="A59" s="34"/>
      <c r="B59" s="34"/>
      <c r="C59" s="25"/>
      <c r="D59" s="45"/>
      <c r="E59" s="36"/>
      <c r="F59" s="46" t="s">
        <v>57</v>
      </c>
      <c r="G59" s="40">
        <f>34000*1.01*2</f>
        <v>68680</v>
      </c>
      <c r="H59" s="39">
        <v>0.042</v>
      </c>
      <c r="I59" s="51">
        <f t="shared" si="4"/>
        <v>2884.56</v>
      </c>
    </row>
    <row r="60" s="12" customFormat="1" ht="16.5" spans="1:9">
      <c r="A60" s="34"/>
      <c r="B60" s="34"/>
      <c r="C60" s="25"/>
      <c r="D60" s="45"/>
      <c r="E60" s="36"/>
      <c r="F60" s="25" t="s">
        <v>36</v>
      </c>
      <c r="G60" s="43">
        <f>47000*1.01</f>
        <v>47470</v>
      </c>
      <c r="H60" s="27">
        <v>0.85</v>
      </c>
      <c r="I60" s="54">
        <f t="shared" si="4"/>
        <v>40349.5</v>
      </c>
    </row>
    <row r="61" s="12" customFormat="1" ht="16.5" spans="1:9">
      <c r="A61" s="34"/>
      <c r="B61" s="34"/>
      <c r="C61" s="25"/>
      <c r="D61" s="45"/>
      <c r="E61" s="36"/>
      <c r="F61" s="25" t="s">
        <v>37</v>
      </c>
      <c r="G61" s="43">
        <v>475</v>
      </c>
      <c r="H61" s="26">
        <v>0</v>
      </c>
      <c r="I61" s="54">
        <f t="shared" si="4"/>
        <v>0</v>
      </c>
    </row>
    <row r="62" s="12" customFormat="1" ht="16.5" spans="1:9">
      <c r="A62" s="34"/>
      <c r="B62" s="34"/>
      <c r="C62" s="25"/>
      <c r="D62" s="45"/>
      <c r="E62" s="36"/>
      <c r="F62" s="25" t="s">
        <v>38</v>
      </c>
      <c r="G62" s="43">
        <v>75</v>
      </c>
      <c r="H62" s="27">
        <v>0</v>
      </c>
      <c r="I62" s="54">
        <f t="shared" si="4"/>
        <v>0</v>
      </c>
    </row>
    <row r="63" s="12" customFormat="1" ht="16.5" spans="1:9">
      <c r="A63" s="34"/>
      <c r="B63" s="34"/>
      <c r="C63" s="25"/>
      <c r="D63" s="45"/>
      <c r="E63" s="36"/>
      <c r="F63" s="25" t="s">
        <v>39</v>
      </c>
      <c r="G63" s="43">
        <f>47000*1.01</f>
        <v>47470</v>
      </c>
      <c r="H63" s="27">
        <v>0.158</v>
      </c>
      <c r="I63" s="54">
        <f t="shared" ref="I63:I84" si="6">G63*H63</f>
        <v>7500.26</v>
      </c>
    </row>
    <row r="64" s="12" customFormat="1" ht="16.5" spans="1:9">
      <c r="A64" s="47">
        <v>45750</v>
      </c>
      <c r="B64" s="47" t="s">
        <v>10</v>
      </c>
      <c r="C64" s="42">
        <v>77626</v>
      </c>
      <c r="D64" s="45" t="s">
        <v>58</v>
      </c>
      <c r="E64" s="48" t="s">
        <v>59</v>
      </c>
      <c r="F64" s="42" t="s">
        <v>17</v>
      </c>
      <c r="G64" s="43">
        <f>G67*4</f>
        <v>8080</v>
      </c>
      <c r="H64" s="44">
        <v>0.042</v>
      </c>
      <c r="I64" s="54">
        <f t="shared" si="6"/>
        <v>339.36</v>
      </c>
    </row>
    <row r="65" s="12" customFormat="1" ht="16.5" spans="1:9">
      <c r="A65" s="47"/>
      <c r="B65" s="47"/>
      <c r="C65" s="42"/>
      <c r="D65" s="45"/>
      <c r="E65" s="48"/>
      <c r="F65" s="25" t="s">
        <v>36</v>
      </c>
      <c r="G65" s="43">
        <f>2000*1.01</f>
        <v>2020</v>
      </c>
      <c r="H65" s="27">
        <v>0.85</v>
      </c>
      <c r="I65" s="54">
        <f t="shared" si="6"/>
        <v>1717</v>
      </c>
    </row>
    <row r="66" s="12" customFormat="1" ht="16.5" spans="1:9">
      <c r="A66" s="47"/>
      <c r="B66" s="47"/>
      <c r="C66" s="42"/>
      <c r="D66" s="45"/>
      <c r="E66" s="48"/>
      <c r="F66" s="25" t="s">
        <v>37</v>
      </c>
      <c r="G66" s="43">
        <v>21</v>
      </c>
      <c r="H66" s="26">
        <v>0</v>
      </c>
      <c r="I66" s="54">
        <f t="shared" si="6"/>
        <v>0</v>
      </c>
    </row>
    <row r="67" s="12" customFormat="1" ht="16.5" spans="1:9">
      <c r="A67" s="47"/>
      <c r="B67" s="47"/>
      <c r="C67" s="42"/>
      <c r="D67" s="45"/>
      <c r="E67" s="48"/>
      <c r="F67" s="25" t="s">
        <v>39</v>
      </c>
      <c r="G67" s="43">
        <f>2000*1.01</f>
        <v>2020</v>
      </c>
      <c r="H67" s="27">
        <v>0.158</v>
      </c>
      <c r="I67" s="54">
        <f t="shared" si="6"/>
        <v>319.16</v>
      </c>
    </row>
    <row r="68" s="12" customFormat="1" ht="16.5" spans="1:9">
      <c r="A68" s="47">
        <v>45736</v>
      </c>
      <c r="B68" s="47" t="s">
        <v>10</v>
      </c>
      <c r="C68" s="42" t="s">
        <v>60</v>
      </c>
      <c r="D68" s="45" t="s">
        <v>61</v>
      </c>
      <c r="E68" s="48" t="s">
        <v>62</v>
      </c>
      <c r="F68" s="46" t="s">
        <v>14</v>
      </c>
      <c r="G68" s="40">
        <v>36461</v>
      </c>
      <c r="H68" s="39">
        <v>0.294</v>
      </c>
      <c r="I68" s="51">
        <f t="shared" si="6"/>
        <v>10719.534</v>
      </c>
    </row>
    <row r="69" s="12" customFormat="1" ht="16.5" spans="1:9">
      <c r="A69" s="47"/>
      <c r="B69" s="47"/>
      <c r="C69" s="42"/>
      <c r="D69" s="45"/>
      <c r="E69" s="48"/>
      <c r="F69" s="46" t="s">
        <v>15</v>
      </c>
      <c r="G69" s="40">
        <v>36461</v>
      </c>
      <c r="H69" s="39">
        <v>0.116</v>
      </c>
      <c r="I69" s="51">
        <f t="shared" si="6"/>
        <v>4229.476</v>
      </c>
    </row>
    <row r="70" s="12" customFormat="1" ht="16.5" spans="1:9">
      <c r="A70" s="47"/>
      <c r="B70" s="47"/>
      <c r="C70" s="42"/>
      <c r="D70" s="45"/>
      <c r="E70" s="48"/>
      <c r="F70" s="46" t="s">
        <v>16</v>
      </c>
      <c r="G70" s="40">
        <v>36461</v>
      </c>
      <c r="H70" s="40">
        <v>0</v>
      </c>
      <c r="I70" s="51">
        <f t="shared" si="6"/>
        <v>0</v>
      </c>
    </row>
    <row r="71" s="12" customFormat="1" ht="16.5" spans="1:9">
      <c r="A71" s="47"/>
      <c r="B71" s="47"/>
      <c r="C71" s="42"/>
      <c r="D71" s="45"/>
      <c r="E71" s="48"/>
      <c r="F71" s="42" t="s">
        <v>17</v>
      </c>
      <c r="G71" s="43">
        <f>12000*1.01*4</f>
        <v>48480</v>
      </c>
      <c r="H71" s="44">
        <v>0.042</v>
      </c>
      <c r="I71" s="54">
        <f t="shared" si="6"/>
        <v>2036.16</v>
      </c>
    </row>
    <row r="72" s="12" customFormat="1" ht="16.5" spans="1:9">
      <c r="A72" s="47"/>
      <c r="B72" s="47"/>
      <c r="C72" s="42"/>
      <c r="D72" s="45"/>
      <c r="E72" s="48"/>
      <c r="F72" s="42" t="s">
        <v>17</v>
      </c>
      <c r="G72" s="43">
        <f>(G73-12120)*4</f>
        <v>97364</v>
      </c>
      <c r="H72" s="44">
        <v>0.042</v>
      </c>
      <c r="I72" s="54">
        <f t="shared" si="6"/>
        <v>4089.288</v>
      </c>
    </row>
    <row r="73" s="12" customFormat="1" ht="16.5" spans="1:9">
      <c r="A73" s="47"/>
      <c r="B73" s="47"/>
      <c r="C73" s="42"/>
      <c r="D73" s="45"/>
      <c r="E73" s="48"/>
      <c r="F73" s="42" t="s">
        <v>36</v>
      </c>
      <c r="G73" s="43">
        <v>36461</v>
      </c>
      <c r="H73" s="44">
        <v>0.85</v>
      </c>
      <c r="I73" s="54">
        <f t="shared" si="6"/>
        <v>30991.85</v>
      </c>
    </row>
    <row r="74" s="12" customFormat="1" ht="16.5" spans="1:9">
      <c r="A74" s="47"/>
      <c r="B74" s="47"/>
      <c r="C74" s="42"/>
      <c r="D74" s="45"/>
      <c r="E74" s="48"/>
      <c r="F74" s="42" t="s">
        <v>37</v>
      </c>
      <c r="G74" s="43">
        <v>365</v>
      </c>
      <c r="H74" s="43">
        <v>0</v>
      </c>
      <c r="I74" s="54">
        <f t="shared" si="6"/>
        <v>0</v>
      </c>
    </row>
    <row r="75" s="12" customFormat="1" ht="16.5" spans="1:9">
      <c r="A75" s="47"/>
      <c r="B75" s="47"/>
      <c r="C75" s="42"/>
      <c r="D75" s="45"/>
      <c r="E75" s="48"/>
      <c r="F75" s="42" t="s">
        <v>38</v>
      </c>
      <c r="G75" s="43">
        <v>40</v>
      </c>
      <c r="H75" s="44">
        <v>0</v>
      </c>
      <c r="I75" s="54">
        <f t="shared" si="6"/>
        <v>0</v>
      </c>
    </row>
    <row r="76" s="12" customFormat="1" ht="16.5" spans="1:9">
      <c r="A76" s="47"/>
      <c r="B76" s="47"/>
      <c r="C76" s="42"/>
      <c r="D76" s="45"/>
      <c r="E76" s="48"/>
      <c r="F76" s="42" t="s">
        <v>39</v>
      </c>
      <c r="G76" s="43">
        <v>36461</v>
      </c>
      <c r="H76" s="44">
        <v>0.158</v>
      </c>
      <c r="I76" s="54">
        <f t="shared" si="6"/>
        <v>5760.838</v>
      </c>
    </row>
    <row r="77" s="12" customFormat="1" ht="16.5" spans="1:9">
      <c r="A77" s="47">
        <v>45761</v>
      </c>
      <c r="B77" s="47" t="s">
        <v>10</v>
      </c>
      <c r="C77" s="42" t="s">
        <v>63</v>
      </c>
      <c r="D77" s="45" t="s">
        <v>64</v>
      </c>
      <c r="E77" s="48" t="s">
        <v>65</v>
      </c>
      <c r="F77" s="46" t="s">
        <v>14</v>
      </c>
      <c r="G77" s="40">
        <f t="shared" ref="G77:G79" si="7">9500*1.01</f>
        <v>9595</v>
      </c>
      <c r="H77" s="39">
        <v>0.294</v>
      </c>
      <c r="I77" s="51">
        <f t="shared" si="6"/>
        <v>2820.93</v>
      </c>
    </row>
    <row r="78" s="12" customFormat="1" ht="16.5" spans="1:9">
      <c r="A78" s="47"/>
      <c r="B78" s="47"/>
      <c r="C78" s="42"/>
      <c r="D78" s="45"/>
      <c r="E78" s="48"/>
      <c r="F78" s="46" t="s">
        <v>15</v>
      </c>
      <c r="G78" s="40">
        <f t="shared" si="7"/>
        <v>9595</v>
      </c>
      <c r="H78" s="39">
        <v>0.116</v>
      </c>
      <c r="I78" s="51">
        <f t="shared" si="6"/>
        <v>1113.02</v>
      </c>
    </row>
    <row r="79" s="12" customFormat="1" ht="16.5" spans="1:9">
      <c r="A79" s="47"/>
      <c r="B79" s="47"/>
      <c r="C79" s="42"/>
      <c r="D79" s="45"/>
      <c r="E79" s="48"/>
      <c r="F79" s="46" t="s">
        <v>16</v>
      </c>
      <c r="G79" s="40">
        <f t="shared" si="7"/>
        <v>9595</v>
      </c>
      <c r="H79" s="40">
        <v>0</v>
      </c>
      <c r="I79" s="51">
        <f t="shared" si="6"/>
        <v>0</v>
      </c>
    </row>
    <row r="80" s="12" customFormat="1" ht="16.5" spans="1:9">
      <c r="A80" s="47"/>
      <c r="B80" s="47"/>
      <c r="C80" s="42"/>
      <c r="D80" s="45"/>
      <c r="E80" s="48"/>
      <c r="F80" s="42" t="s">
        <v>17</v>
      </c>
      <c r="G80" s="43">
        <f>G81*4</f>
        <v>38380</v>
      </c>
      <c r="H80" s="44">
        <v>0.042</v>
      </c>
      <c r="I80" s="54">
        <f t="shared" si="6"/>
        <v>1611.96</v>
      </c>
    </row>
    <row r="81" s="12" customFormat="1" ht="16.5" spans="1:9">
      <c r="A81" s="47"/>
      <c r="B81" s="47"/>
      <c r="C81" s="42"/>
      <c r="D81" s="45"/>
      <c r="E81" s="48"/>
      <c r="F81" s="42" t="s">
        <v>36</v>
      </c>
      <c r="G81" s="43">
        <f>9500*1.01</f>
        <v>9595</v>
      </c>
      <c r="H81" s="44">
        <v>0.85</v>
      </c>
      <c r="I81" s="54">
        <f t="shared" si="6"/>
        <v>8155.75</v>
      </c>
    </row>
    <row r="82" s="12" customFormat="1" ht="16.5" spans="1:9">
      <c r="A82" s="47"/>
      <c r="B82" s="47"/>
      <c r="C82" s="42"/>
      <c r="D82" s="45"/>
      <c r="E82" s="48"/>
      <c r="F82" s="42" t="s">
        <v>37</v>
      </c>
      <c r="G82" s="43">
        <v>96</v>
      </c>
      <c r="H82" s="43">
        <v>0</v>
      </c>
      <c r="I82" s="54">
        <f t="shared" si="6"/>
        <v>0</v>
      </c>
    </row>
    <row r="83" s="12" customFormat="1" ht="16.5" spans="1:9">
      <c r="A83" s="47"/>
      <c r="B83" s="47"/>
      <c r="C83" s="42"/>
      <c r="D83" s="45"/>
      <c r="E83" s="48"/>
      <c r="F83" s="42" t="s">
        <v>39</v>
      </c>
      <c r="G83" s="43">
        <f>9500*1.01</f>
        <v>9595</v>
      </c>
      <c r="H83" s="44">
        <v>0.158</v>
      </c>
      <c r="I83" s="54">
        <f t="shared" si="6"/>
        <v>1516.01</v>
      </c>
    </row>
    <row r="84" ht="16.5" spans="1:9">
      <c r="A84" s="34">
        <v>45758</v>
      </c>
      <c r="B84" s="34" t="s">
        <v>10</v>
      </c>
      <c r="C84" s="25" t="s">
        <v>66</v>
      </c>
      <c r="D84" s="45" t="s">
        <v>67</v>
      </c>
      <c r="E84" s="36" t="s">
        <v>68</v>
      </c>
      <c r="F84" s="46" t="s">
        <v>25</v>
      </c>
      <c r="G84" s="40">
        <f t="shared" ref="G84:G86" si="8">53000*1.01</f>
        <v>53530</v>
      </c>
      <c r="H84" s="39">
        <v>0.294</v>
      </c>
      <c r="I84" s="51">
        <f t="shared" si="6"/>
        <v>15737.82</v>
      </c>
    </row>
    <row r="85" ht="16.5" spans="1:9">
      <c r="A85" s="34"/>
      <c r="B85" s="34"/>
      <c r="C85" s="25"/>
      <c r="D85" s="45"/>
      <c r="E85" s="36"/>
      <c r="F85" s="46" t="s">
        <v>15</v>
      </c>
      <c r="G85" s="40">
        <f t="shared" si="8"/>
        <v>53530</v>
      </c>
      <c r="H85" s="39">
        <v>0.116</v>
      </c>
      <c r="I85" s="51">
        <f t="shared" ref="I85:I96" si="9">G85*H85</f>
        <v>6209.48</v>
      </c>
    </row>
    <row r="86" ht="16.5" spans="1:9">
      <c r="A86" s="34"/>
      <c r="B86" s="34"/>
      <c r="C86" s="25"/>
      <c r="D86" s="45"/>
      <c r="E86" s="36"/>
      <c r="F86" s="46" t="s">
        <v>16</v>
      </c>
      <c r="G86" s="40">
        <f t="shared" si="8"/>
        <v>53530</v>
      </c>
      <c r="H86" s="40">
        <v>0</v>
      </c>
      <c r="I86" s="51">
        <f t="shared" si="9"/>
        <v>0</v>
      </c>
    </row>
    <row r="87" ht="16.5" spans="1:9">
      <c r="A87" s="34"/>
      <c r="B87" s="34"/>
      <c r="C87" s="25"/>
      <c r="D87" s="45"/>
      <c r="E87" s="36"/>
      <c r="F87" s="25" t="s">
        <v>17</v>
      </c>
      <c r="G87" s="26">
        <f>G88*4</f>
        <v>214120</v>
      </c>
      <c r="H87" s="27">
        <v>0.042</v>
      </c>
      <c r="I87" s="50">
        <f t="shared" si="9"/>
        <v>8993.04</v>
      </c>
    </row>
    <row r="88" ht="16.5" spans="1:9">
      <c r="A88" s="34"/>
      <c r="B88" s="34"/>
      <c r="C88" s="25"/>
      <c r="D88" s="45"/>
      <c r="E88" s="36"/>
      <c r="F88" s="25" t="s">
        <v>31</v>
      </c>
      <c r="G88" s="43">
        <f>53000*1.01</f>
        <v>53530</v>
      </c>
      <c r="H88" s="27">
        <v>0.03</v>
      </c>
      <c r="I88" s="50">
        <f t="shared" si="9"/>
        <v>1605.9</v>
      </c>
    </row>
    <row r="89" ht="33" spans="1:9">
      <c r="A89" s="34"/>
      <c r="B89" s="34"/>
      <c r="C89" s="25"/>
      <c r="D89" s="45"/>
      <c r="E89" s="36"/>
      <c r="F89" s="25" t="s">
        <v>33</v>
      </c>
      <c r="G89" s="43">
        <f>53000*1.01</f>
        <v>53530</v>
      </c>
      <c r="H89" s="27">
        <v>0.105</v>
      </c>
      <c r="I89" s="50">
        <f t="shared" si="9"/>
        <v>5620.65</v>
      </c>
    </row>
    <row r="90" ht="16.5" spans="1:10">
      <c r="A90" s="34">
        <v>45723</v>
      </c>
      <c r="B90" s="34" t="s">
        <v>10</v>
      </c>
      <c r="C90" s="25" t="s">
        <v>69</v>
      </c>
      <c r="D90" s="45" t="s">
        <v>70</v>
      </c>
      <c r="E90" s="36" t="s">
        <v>71</v>
      </c>
      <c r="F90" s="42" t="s">
        <v>14</v>
      </c>
      <c r="G90" s="43">
        <f t="shared" ref="G90:G92" si="10">75000*1.01</f>
        <v>75750</v>
      </c>
      <c r="H90" s="44">
        <v>0.294</v>
      </c>
      <c r="I90" s="54">
        <f t="shared" si="9"/>
        <v>22270.5</v>
      </c>
      <c r="J90" s="52"/>
    </row>
    <row r="91" ht="16.5" spans="1:10">
      <c r="A91" s="34"/>
      <c r="B91" s="34"/>
      <c r="C91" s="25"/>
      <c r="D91" s="45"/>
      <c r="E91" s="36"/>
      <c r="F91" s="42" t="s">
        <v>15</v>
      </c>
      <c r="G91" s="43">
        <f t="shared" si="10"/>
        <v>75750</v>
      </c>
      <c r="H91" s="44">
        <v>0.116</v>
      </c>
      <c r="I91" s="54">
        <f t="shared" si="9"/>
        <v>8787</v>
      </c>
      <c r="J91" s="52"/>
    </row>
    <row r="92" ht="16.5" spans="1:10">
      <c r="A92" s="34"/>
      <c r="B92" s="34"/>
      <c r="C92" s="25"/>
      <c r="D92" s="45"/>
      <c r="E92" s="36"/>
      <c r="F92" s="42" t="s">
        <v>16</v>
      </c>
      <c r="G92" s="43">
        <f t="shared" si="10"/>
        <v>75750</v>
      </c>
      <c r="H92" s="43">
        <v>0</v>
      </c>
      <c r="I92" s="54">
        <f t="shared" si="9"/>
        <v>0</v>
      </c>
      <c r="J92" s="52"/>
    </row>
    <row r="93" ht="16.5" spans="1:10">
      <c r="A93" s="34"/>
      <c r="B93" s="34"/>
      <c r="C93" s="25"/>
      <c r="D93" s="45"/>
      <c r="E93" s="36"/>
      <c r="F93" s="46" t="s">
        <v>56</v>
      </c>
      <c r="G93" s="40">
        <v>75750</v>
      </c>
      <c r="H93" s="40">
        <v>0.0277</v>
      </c>
      <c r="I93" s="51">
        <f t="shared" si="9"/>
        <v>2098.275</v>
      </c>
      <c r="J93" s="52"/>
    </row>
    <row r="94" ht="16.5" spans="1:10">
      <c r="A94" s="34"/>
      <c r="B94" s="34"/>
      <c r="C94" s="25"/>
      <c r="D94" s="45"/>
      <c r="E94" s="36"/>
      <c r="F94" s="46" t="s">
        <v>72</v>
      </c>
      <c r="G94" s="40">
        <v>75750</v>
      </c>
      <c r="H94" s="40">
        <v>0.0347</v>
      </c>
      <c r="I94" s="51">
        <f t="shared" si="9"/>
        <v>2628.525</v>
      </c>
      <c r="J94" s="52"/>
    </row>
    <row r="95" ht="16.5" spans="1:10">
      <c r="A95" s="34"/>
      <c r="B95" s="34"/>
      <c r="C95" s="25"/>
      <c r="D95" s="45"/>
      <c r="E95" s="36"/>
      <c r="F95" s="37" t="s">
        <v>17</v>
      </c>
      <c r="G95" s="40">
        <f>G98*4</f>
        <v>303000</v>
      </c>
      <c r="H95" s="41">
        <v>0.0072</v>
      </c>
      <c r="I95" s="53">
        <f t="shared" si="9"/>
        <v>2181.6</v>
      </c>
      <c r="J95" s="52"/>
    </row>
    <row r="96" ht="16.5" spans="1:10">
      <c r="A96" s="34"/>
      <c r="B96" s="34"/>
      <c r="C96" s="25"/>
      <c r="D96" s="45"/>
      <c r="E96" s="36"/>
      <c r="F96" s="46" t="s">
        <v>73</v>
      </c>
      <c r="G96" s="40">
        <f>75000*0.03</f>
        <v>2250</v>
      </c>
      <c r="H96" s="39">
        <v>0.15</v>
      </c>
      <c r="I96" s="51">
        <f t="shared" si="9"/>
        <v>337.5</v>
      </c>
      <c r="J96" s="52"/>
    </row>
    <row r="97" ht="16.5" spans="1:10">
      <c r="A97" s="34"/>
      <c r="B97" s="34"/>
      <c r="C97" s="25"/>
      <c r="D97" s="45"/>
      <c r="E97" s="36"/>
      <c r="F97" s="46" t="s">
        <v>37</v>
      </c>
      <c r="G97" s="40">
        <v>23</v>
      </c>
      <c r="H97" s="39">
        <v>0</v>
      </c>
      <c r="I97" s="51">
        <v>0</v>
      </c>
      <c r="J97" s="52"/>
    </row>
    <row r="98" ht="16.5" spans="1:10">
      <c r="A98" s="34"/>
      <c r="B98" s="34"/>
      <c r="C98" s="25"/>
      <c r="D98" s="45"/>
      <c r="E98" s="36"/>
      <c r="F98" s="42" t="s">
        <v>36</v>
      </c>
      <c r="G98" s="43">
        <f>75000*1.01</f>
        <v>75750</v>
      </c>
      <c r="H98" s="44">
        <v>0.85</v>
      </c>
      <c r="I98" s="54">
        <f t="shared" ref="I98:I101" si="11">G98*H98</f>
        <v>64387.5</v>
      </c>
      <c r="J98" s="52"/>
    </row>
    <row r="99" ht="16.5" spans="1:10">
      <c r="A99" s="34"/>
      <c r="B99" s="34"/>
      <c r="C99" s="25"/>
      <c r="D99" s="45"/>
      <c r="E99" s="36"/>
      <c r="F99" s="42" t="s">
        <v>37</v>
      </c>
      <c r="G99" s="43">
        <v>758</v>
      </c>
      <c r="H99" s="43">
        <v>0</v>
      </c>
      <c r="I99" s="54">
        <f t="shared" si="11"/>
        <v>0</v>
      </c>
      <c r="J99" s="52"/>
    </row>
    <row r="100" ht="16.5" spans="1:10">
      <c r="A100" s="34"/>
      <c r="B100" s="34"/>
      <c r="C100" s="25"/>
      <c r="D100" s="45"/>
      <c r="E100" s="36"/>
      <c r="F100" s="42" t="s">
        <v>38</v>
      </c>
      <c r="G100" s="43">
        <v>75</v>
      </c>
      <c r="H100" s="44">
        <v>0</v>
      </c>
      <c r="I100" s="54">
        <f t="shared" si="11"/>
        <v>0</v>
      </c>
      <c r="J100" s="52"/>
    </row>
    <row r="101" ht="16.5" spans="1:10">
      <c r="A101" s="34"/>
      <c r="B101" s="34"/>
      <c r="C101" s="25"/>
      <c r="D101" s="45"/>
      <c r="E101" s="36"/>
      <c r="F101" s="42" t="s">
        <v>39</v>
      </c>
      <c r="G101" s="43">
        <f>76000*1.01</f>
        <v>76760</v>
      </c>
      <c r="H101" s="44">
        <v>0.158</v>
      </c>
      <c r="I101" s="54">
        <f t="shared" si="11"/>
        <v>12128.08</v>
      </c>
      <c r="J101" s="52"/>
    </row>
  </sheetData>
  <autoFilter xmlns:etc="http://www.wps.cn/officeDocument/2017/etCustomData" ref="A2:I101" etc:filterBottomFollowUsedRange="0">
    <extLst/>
  </autoFilter>
  <mergeCells count="63">
    <mergeCell ref="A1:I1"/>
    <mergeCell ref="A3:A10"/>
    <mergeCell ref="A11:A20"/>
    <mergeCell ref="A21:A28"/>
    <mergeCell ref="A29:A38"/>
    <mergeCell ref="A39:A45"/>
    <mergeCell ref="A46:A51"/>
    <mergeCell ref="A52:A63"/>
    <mergeCell ref="A64:A67"/>
    <mergeCell ref="A68:A76"/>
    <mergeCell ref="A77:A83"/>
    <mergeCell ref="A84:A89"/>
    <mergeCell ref="A90:A101"/>
    <mergeCell ref="B3:B10"/>
    <mergeCell ref="B11:B20"/>
    <mergeCell ref="B21:B28"/>
    <mergeCell ref="B29:B38"/>
    <mergeCell ref="B39:B45"/>
    <mergeCell ref="B46:B51"/>
    <mergeCell ref="B52:B63"/>
    <mergeCell ref="B64:B67"/>
    <mergeCell ref="B68:B76"/>
    <mergeCell ref="B77:B83"/>
    <mergeCell ref="B84:B89"/>
    <mergeCell ref="B90:B101"/>
    <mergeCell ref="C3:C10"/>
    <mergeCell ref="C11:C20"/>
    <mergeCell ref="C21:C28"/>
    <mergeCell ref="C29:C38"/>
    <mergeCell ref="C39:C45"/>
    <mergeCell ref="C46:C51"/>
    <mergeCell ref="C52:C63"/>
    <mergeCell ref="C64:C67"/>
    <mergeCell ref="C68:C76"/>
    <mergeCell ref="C77:C83"/>
    <mergeCell ref="C84:C89"/>
    <mergeCell ref="C90:C101"/>
    <mergeCell ref="D3:D10"/>
    <mergeCell ref="D11:D20"/>
    <mergeCell ref="D21:D28"/>
    <mergeCell ref="D29:D38"/>
    <mergeCell ref="D39:D45"/>
    <mergeCell ref="D46:D51"/>
    <mergeCell ref="D52:D63"/>
    <mergeCell ref="D64:D67"/>
    <mergeCell ref="D68:D76"/>
    <mergeCell ref="D77:D83"/>
    <mergeCell ref="D84:D89"/>
    <mergeCell ref="D90:D101"/>
    <mergeCell ref="E3:E10"/>
    <mergeCell ref="E11:E20"/>
    <mergeCell ref="E21:E28"/>
    <mergeCell ref="E29:E38"/>
    <mergeCell ref="E39:E45"/>
    <mergeCell ref="E46:E51"/>
    <mergeCell ref="E52:E63"/>
    <mergeCell ref="E64:E67"/>
    <mergeCell ref="E68:E76"/>
    <mergeCell ref="E77:E83"/>
    <mergeCell ref="E84:E89"/>
    <mergeCell ref="E90:E101"/>
    <mergeCell ref="J11:J20"/>
    <mergeCell ref="J90:J101"/>
  </mergeCells>
  <pageMargins left="0.751388888888889" right="0.751388888888889" top="1" bottom="1" header="0.5" footer="0.5"/>
  <pageSetup paperSize="9" scale="7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zoomScale="130" zoomScaleNormal="130" workbookViewId="0">
      <selection activeCell="P19" sqref="P19"/>
    </sheetView>
  </sheetViews>
  <sheetFormatPr defaultColWidth="8.72727272727273" defaultRowHeight="14"/>
  <cols>
    <col min="1" max="2" width="8.09090909090909" customWidth="1"/>
    <col min="3" max="3" width="15.2727272727273" customWidth="1"/>
    <col min="4" max="4" width="16.4545454545455" customWidth="1"/>
    <col min="5" max="5" width="10.3636363636364" customWidth="1"/>
    <col min="6" max="6" width="11.5454545454545" customWidth="1"/>
    <col min="7" max="7" width="5.90909090909091" customWidth="1"/>
    <col min="8" max="8" width="7" customWidth="1"/>
    <col min="9" max="9" width="5.90909090909091" customWidth="1"/>
    <col min="10" max="10" width="14" customWidth="1"/>
    <col min="11" max="11" width="11.5454545454545" customWidth="1"/>
    <col min="12" max="12" width="10.3636363636364" customWidth="1"/>
    <col min="13" max="13" width="14" customWidth="1"/>
  </cols>
  <sheetData>
    <row r="1" ht="15" spans="1:12">
      <c r="A1" s="1" t="s">
        <v>74</v>
      </c>
      <c r="B1" s="1" t="s">
        <v>75</v>
      </c>
      <c r="C1" s="1" t="s">
        <v>76</v>
      </c>
      <c r="D1" s="1" t="s">
        <v>5</v>
      </c>
      <c r="E1" s="1" t="s">
        <v>77</v>
      </c>
      <c r="F1" s="1" t="s">
        <v>78</v>
      </c>
      <c r="G1" s="1" t="s">
        <v>6</v>
      </c>
      <c r="H1" s="1" t="s">
        <v>79</v>
      </c>
      <c r="I1" s="1" t="s">
        <v>80</v>
      </c>
      <c r="J1" s="1" t="s">
        <v>8</v>
      </c>
      <c r="K1" s="3" t="s">
        <v>81</v>
      </c>
      <c r="L1" s="4" t="s">
        <v>82</v>
      </c>
    </row>
    <row r="2" ht="15" spans="1:13">
      <c r="A2" s="1" t="s">
        <v>83</v>
      </c>
      <c r="B2" s="1" t="s">
        <v>84</v>
      </c>
      <c r="C2" s="1" t="s">
        <v>85</v>
      </c>
      <c r="D2" s="1" t="s">
        <v>86</v>
      </c>
      <c r="E2" s="1" t="s">
        <v>87</v>
      </c>
      <c r="F2" s="1" t="s">
        <v>88</v>
      </c>
      <c r="G2" s="1" t="s">
        <v>89</v>
      </c>
      <c r="H2" s="1">
        <v>75750</v>
      </c>
      <c r="I2" s="1" t="s">
        <v>90</v>
      </c>
      <c r="J2" s="1">
        <v>1.01010666666667</v>
      </c>
      <c r="K2" s="1">
        <v>76515.58</v>
      </c>
      <c r="L2" s="4">
        <v>1</v>
      </c>
      <c r="M2" t="s">
        <v>91</v>
      </c>
    </row>
    <row r="3" ht="15" spans="1:13">
      <c r="A3" s="1" t="s">
        <v>83</v>
      </c>
      <c r="B3" s="1" t="s">
        <v>84</v>
      </c>
      <c r="C3" s="1" t="s">
        <v>85</v>
      </c>
      <c r="D3" s="1" t="s">
        <v>92</v>
      </c>
      <c r="E3" s="1" t="s">
        <v>93</v>
      </c>
      <c r="F3" s="1" t="s">
        <v>94</v>
      </c>
      <c r="G3" s="1" t="s">
        <v>89</v>
      </c>
      <c r="H3" s="1">
        <v>18180</v>
      </c>
      <c r="I3" s="1" t="s">
        <v>90</v>
      </c>
      <c r="J3" s="1">
        <v>0.85</v>
      </c>
      <c r="K3" s="1">
        <v>15453</v>
      </c>
      <c r="L3" s="5">
        <v>2</v>
      </c>
      <c r="M3" s="6" t="s">
        <v>95</v>
      </c>
    </row>
    <row r="4" ht="15" spans="1:13">
      <c r="A4" s="1" t="s">
        <v>83</v>
      </c>
      <c r="B4" s="1" t="s">
        <v>84</v>
      </c>
      <c r="C4" s="1" t="s">
        <v>85</v>
      </c>
      <c r="D4" s="1" t="s">
        <v>92</v>
      </c>
      <c r="E4" s="1" t="s">
        <v>93</v>
      </c>
      <c r="F4" s="1" t="s">
        <v>94</v>
      </c>
      <c r="G4" s="1" t="s">
        <v>96</v>
      </c>
      <c r="H4" s="1">
        <v>18180</v>
      </c>
      <c r="I4" s="1" t="s">
        <v>90</v>
      </c>
      <c r="J4" s="1">
        <v>0.198</v>
      </c>
      <c r="K4" s="1">
        <v>3599.64</v>
      </c>
      <c r="L4" s="7"/>
      <c r="M4" s="6"/>
    </row>
    <row r="5" ht="15" spans="1:13">
      <c r="A5" s="1" t="s">
        <v>83</v>
      </c>
      <c r="B5" s="1" t="s">
        <v>84</v>
      </c>
      <c r="C5" s="1" t="s">
        <v>85</v>
      </c>
      <c r="D5" s="1" t="s">
        <v>97</v>
      </c>
      <c r="E5" s="1" t="s">
        <v>98</v>
      </c>
      <c r="F5" s="1" t="s">
        <v>99</v>
      </c>
      <c r="G5" s="1" t="s">
        <v>89</v>
      </c>
      <c r="H5" s="1">
        <v>40400</v>
      </c>
      <c r="I5" s="1" t="s">
        <v>90</v>
      </c>
      <c r="J5" s="1">
        <v>0.105</v>
      </c>
      <c r="K5" s="1">
        <v>4242</v>
      </c>
      <c r="L5" s="5">
        <v>3</v>
      </c>
      <c r="M5" s="6" t="s">
        <v>95</v>
      </c>
    </row>
    <row r="6" ht="15" spans="1:13">
      <c r="A6" s="1" t="s">
        <v>83</v>
      </c>
      <c r="B6" s="1" t="s">
        <v>84</v>
      </c>
      <c r="C6" s="1" t="s">
        <v>85</v>
      </c>
      <c r="D6" s="1" t="s">
        <v>97</v>
      </c>
      <c r="E6" s="1" t="s">
        <v>98</v>
      </c>
      <c r="F6" s="1" t="s">
        <v>99</v>
      </c>
      <c r="G6" s="1" t="s">
        <v>96</v>
      </c>
      <c r="H6" s="1">
        <v>40400</v>
      </c>
      <c r="I6" s="1" t="s">
        <v>90</v>
      </c>
      <c r="J6" s="1">
        <v>0.198</v>
      </c>
      <c r="K6" s="1">
        <v>7999.2</v>
      </c>
      <c r="L6" s="7"/>
      <c r="M6" s="6"/>
    </row>
    <row r="7" ht="15" spans="1:13">
      <c r="A7" s="1" t="s">
        <v>83</v>
      </c>
      <c r="B7" s="1" t="s">
        <v>84</v>
      </c>
      <c r="C7" s="1" t="s">
        <v>85</v>
      </c>
      <c r="D7" s="1" t="s">
        <v>100</v>
      </c>
      <c r="E7" s="1" t="s">
        <v>101</v>
      </c>
      <c r="F7" s="1" t="s">
        <v>102</v>
      </c>
      <c r="G7" s="1" t="s">
        <v>89</v>
      </c>
      <c r="H7" s="1">
        <v>2020</v>
      </c>
      <c r="I7" s="1" t="s">
        <v>90</v>
      </c>
      <c r="J7" s="1">
        <v>1.008</v>
      </c>
      <c r="K7" s="1">
        <v>2036.16</v>
      </c>
      <c r="L7" s="5">
        <v>4</v>
      </c>
      <c r="M7" s="6" t="s">
        <v>95</v>
      </c>
    </row>
    <row r="8" ht="15" spans="1:13">
      <c r="A8" s="1" t="s">
        <v>83</v>
      </c>
      <c r="B8" s="1" t="s">
        <v>84</v>
      </c>
      <c r="C8" s="1" t="s">
        <v>85</v>
      </c>
      <c r="D8" s="1" t="s">
        <v>100</v>
      </c>
      <c r="E8" s="1" t="s">
        <v>101</v>
      </c>
      <c r="F8" s="1" t="s">
        <v>102</v>
      </c>
      <c r="G8" s="1" t="s">
        <v>96</v>
      </c>
      <c r="H8" s="1">
        <v>2020</v>
      </c>
      <c r="I8" s="1" t="s">
        <v>90</v>
      </c>
      <c r="J8" s="1">
        <v>0.168</v>
      </c>
      <c r="K8" s="1">
        <v>339.36</v>
      </c>
      <c r="L8" s="7"/>
      <c r="M8" s="6"/>
    </row>
    <row r="9" ht="15" spans="1:13">
      <c r="A9" s="1" t="s">
        <v>83</v>
      </c>
      <c r="B9" s="1" t="s">
        <v>84</v>
      </c>
      <c r="C9" s="1" t="s">
        <v>85</v>
      </c>
      <c r="D9" s="1" t="s">
        <v>103</v>
      </c>
      <c r="E9" s="1" t="s">
        <v>104</v>
      </c>
      <c r="F9" s="1" t="s">
        <v>105</v>
      </c>
      <c r="G9" s="1" t="s">
        <v>89</v>
      </c>
      <c r="H9" s="1">
        <v>71912</v>
      </c>
      <c r="I9" s="1" t="s">
        <v>90</v>
      </c>
      <c r="J9" s="1">
        <v>0.85</v>
      </c>
      <c r="K9" s="1">
        <v>61125.2</v>
      </c>
      <c r="L9" s="5">
        <v>5</v>
      </c>
      <c r="M9" s="6" t="s">
        <v>91</v>
      </c>
    </row>
    <row r="10" ht="15" spans="1:13">
      <c r="A10" s="1" t="s">
        <v>83</v>
      </c>
      <c r="B10" s="1" t="s">
        <v>84</v>
      </c>
      <c r="C10" s="1" t="s">
        <v>85</v>
      </c>
      <c r="D10" s="1" t="s">
        <v>103</v>
      </c>
      <c r="E10" s="1" t="s">
        <v>104</v>
      </c>
      <c r="F10" s="1" t="s">
        <v>105</v>
      </c>
      <c r="G10" s="1" t="s">
        <v>96</v>
      </c>
      <c r="H10" s="1">
        <v>71912</v>
      </c>
      <c r="I10" s="1" t="s">
        <v>90</v>
      </c>
      <c r="J10" s="1">
        <v>0.198</v>
      </c>
      <c r="K10" s="1">
        <v>14238.576</v>
      </c>
      <c r="L10" s="7"/>
      <c r="M10" s="6"/>
    </row>
    <row r="11" ht="15" spans="1:13">
      <c r="A11" s="1" t="s">
        <v>83</v>
      </c>
      <c r="B11" s="2" t="s">
        <v>84</v>
      </c>
      <c r="C11" s="2" t="s">
        <v>85</v>
      </c>
      <c r="D11" s="2" t="s">
        <v>106</v>
      </c>
      <c r="E11" s="2" t="s">
        <v>107</v>
      </c>
      <c r="F11" s="2" t="s">
        <v>108</v>
      </c>
      <c r="G11" s="2" t="s">
        <v>89</v>
      </c>
      <c r="H11" s="2">
        <v>45450</v>
      </c>
      <c r="I11" s="2" t="s">
        <v>90</v>
      </c>
      <c r="J11" s="2">
        <v>0.85</v>
      </c>
      <c r="K11" s="2">
        <v>38632.5</v>
      </c>
      <c r="L11" s="8">
        <v>6</v>
      </c>
      <c r="M11" s="6" t="s">
        <v>91</v>
      </c>
    </row>
    <row r="12" ht="15" spans="1:13">
      <c r="A12" s="1" t="s">
        <v>83</v>
      </c>
      <c r="B12" s="2" t="s">
        <v>84</v>
      </c>
      <c r="C12" s="2" t="s">
        <v>85</v>
      </c>
      <c r="D12" s="2" t="s">
        <v>109</v>
      </c>
      <c r="E12" s="2" t="s">
        <v>110</v>
      </c>
      <c r="F12" s="2" t="s">
        <v>108</v>
      </c>
      <c r="G12" s="2" t="s">
        <v>89</v>
      </c>
      <c r="H12" s="2">
        <v>49490</v>
      </c>
      <c r="I12" s="2" t="s">
        <v>90</v>
      </c>
      <c r="J12" s="2">
        <v>1.008</v>
      </c>
      <c r="K12" s="2">
        <v>49885.92</v>
      </c>
      <c r="L12" s="9"/>
      <c r="M12" s="6"/>
    </row>
    <row r="13" ht="15" spans="1:13">
      <c r="A13" s="1" t="s">
        <v>83</v>
      </c>
      <c r="B13" s="2" t="s">
        <v>84</v>
      </c>
      <c r="C13" s="2" t="s">
        <v>85</v>
      </c>
      <c r="D13" s="2" t="s">
        <v>111</v>
      </c>
      <c r="E13" s="2" t="s">
        <v>112</v>
      </c>
      <c r="F13" s="2" t="s">
        <v>108</v>
      </c>
      <c r="G13" s="2" t="s">
        <v>89</v>
      </c>
      <c r="H13" s="2">
        <v>36461</v>
      </c>
      <c r="I13" s="2" t="s">
        <v>90</v>
      </c>
      <c r="J13" s="2">
        <v>1.008</v>
      </c>
      <c r="K13" s="2">
        <v>36752.688</v>
      </c>
      <c r="L13" s="9"/>
      <c r="M13" s="6"/>
    </row>
    <row r="14" ht="15" spans="1:13">
      <c r="A14" s="1" t="s">
        <v>83</v>
      </c>
      <c r="B14" s="2" t="s">
        <v>84</v>
      </c>
      <c r="C14" s="2" t="s">
        <v>85</v>
      </c>
      <c r="D14" s="2" t="s">
        <v>106</v>
      </c>
      <c r="E14" s="2" t="s">
        <v>107</v>
      </c>
      <c r="F14" s="2" t="s">
        <v>108</v>
      </c>
      <c r="G14" s="2" t="s">
        <v>96</v>
      </c>
      <c r="H14" s="2">
        <v>45450</v>
      </c>
      <c r="I14" s="2" t="s">
        <v>90</v>
      </c>
      <c r="J14" s="2">
        <v>0.168</v>
      </c>
      <c r="K14" s="2">
        <v>7635.6</v>
      </c>
      <c r="L14" s="9"/>
      <c r="M14" s="6"/>
    </row>
    <row r="15" ht="15" spans="1:13">
      <c r="A15" s="1" t="s">
        <v>83</v>
      </c>
      <c r="B15" s="2" t="s">
        <v>84</v>
      </c>
      <c r="C15" s="2" t="s">
        <v>85</v>
      </c>
      <c r="D15" s="2" t="s">
        <v>109</v>
      </c>
      <c r="E15" s="2" t="s">
        <v>110</v>
      </c>
      <c r="F15" s="2" t="s">
        <v>108</v>
      </c>
      <c r="G15" s="2" t="s">
        <v>96</v>
      </c>
      <c r="H15" s="2">
        <v>49490</v>
      </c>
      <c r="I15" s="2" t="s">
        <v>90</v>
      </c>
      <c r="J15" s="2">
        <v>0.168</v>
      </c>
      <c r="K15" s="2">
        <v>8314.32</v>
      </c>
      <c r="L15" s="9"/>
      <c r="M15" s="6"/>
    </row>
    <row r="16" ht="15" spans="1:13">
      <c r="A16" s="1" t="s">
        <v>83</v>
      </c>
      <c r="B16" s="2" t="s">
        <v>84</v>
      </c>
      <c r="C16" s="2" t="s">
        <v>85</v>
      </c>
      <c r="D16" s="2" t="s">
        <v>111</v>
      </c>
      <c r="E16" s="2" t="s">
        <v>112</v>
      </c>
      <c r="F16" s="2" t="s">
        <v>108</v>
      </c>
      <c r="G16" s="2" t="s">
        <v>96</v>
      </c>
      <c r="H16" s="2">
        <v>12120</v>
      </c>
      <c r="I16" s="2" t="s">
        <v>90</v>
      </c>
      <c r="J16" s="2">
        <v>0.168</v>
      </c>
      <c r="K16" s="2">
        <v>2036.16</v>
      </c>
      <c r="L16" s="9"/>
      <c r="M16" s="6"/>
    </row>
    <row r="17" ht="15" spans="1:13">
      <c r="A17" s="1" t="s">
        <v>83</v>
      </c>
      <c r="B17" s="2" t="s">
        <v>84</v>
      </c>
      <c r="C17" s="2" t="s">
        <v>85</v>
      </c>
      <c r="D17" s="2" t="s">
        <v>113</v>
      </c>
      <c r="E17" s="2" t="s">
        <v>93</v>
      </c>
      <c r="F17" s="2" t="s">
        <v>108</v>
      </c>
      <c r="G17" s="2" t="s">
        <v>114</v>
      </c>
      <c r="H17" s="2">
        <v>18180</v>
      </c>
      <c r="I17" s="2" t="s">
        <v>90</v>
      </c>
      <c r="J17" s="2">
        <v>0.41</v>
      </c>
      <c r="K17" s="2">
        <v>7453.8</v>
      </c>
      <c r="L17" s="9"/>
      <c r="M17" s="6"/>
    </row>
    <row r="18" ht="15" spans="1:13">
      <c r="A18" s="1" t="s">
        <v>83</v>
      </c>
      <c r="B18" s="2" t="s">
        <v>84</v>
      </c>
      <c r="C18" s="2" t="s">
        <v>85</v>
      </c>
      <c r="D18" s="2" t="s">
        <v>100</v>
      </c>
      <c r="E18" s="2" t="s">
        <v>101</v>
      </c>
      <c r="F18" s="2" t="s">
        <v>108</v>
      </c>
      <c r="G18" s="2" t="s">
        <v>114</v>
      </c>
      <c r="H18" s="2">
        <v>2020</v>
      </c>
      <c r="I18" s="2" t="s">
        <v>90</v>
      </c>
      <c r="J18" s="2">
        <v>0.41</v>
      </c>
      <c r="K18" s="2">
        <v>828.2</v>
      </c>
      <c r="L18" s="9"/>
      <c r="M18" s="6"/>
    </row>
    <row r="19" ht="15" spans="1:13">
      <c r="A19" s="1" t="s">
        <v>83</v>
      </c>
      <c r="B19" s="2" t="s">
        <v>84</v>
      </c>
      <c r="C19" s="2" t="s">
        <v>85</v>
      </c>
      <c r="D19" s="2" t="s">
        <v>86</v>
      </c>
      <c r="E19" s="2" t="s">
        <v>87</v>
      </c>
      <c r="F19" s="2" t="s">
        <v>108</v>
      </c>
      <c r="G19" s="2" t="s">
        <v>114</v>
      </c>
      <c r="H19" s="2">
        <v>75750</v>
      </c>
      <c r="I19" s="2" t="s">
        <v>90</v>
      </c>
      <c r="J19" s="2">
        <v>0.41</v>
      </c>
      <c r="K19" s="2">
        <v>31057.5</v>
      </c>
      <c r="L19" s="10"/>
      <c r="M19" s="6"/>
    </row>
    <row r="20" ht="15" spans="1:13">
      <c r="A20" s="1" t="s">
        <v>83</v>
      </c>
      <c r="B20" s="1" t="s">
        <v>84</v>
      </c>
      <c r="C20" s="1" t="s">
        <v>85</v>
      </c>
      <c r="D20" s="1" t="s">
        <v>115</v>
      </c>
      <c r="E20" s="1" t="s">
        <v>116</v>
      </c>
      <c r="F20" s="1" t="s">
        <v>117</v>
      </c>
      <c r="G20" s="1" t="s">
        <v>89</v>
      </c>
      <c r="H20" s="1">
        <v>53530</v>
      </c>
      <c r="I20" s="1" t="s">
        <v>90</v>
      </c>
      <c r="J20" s="1">
        <v>0.105</v>
      </c>
      <c r="K20" s="1">
        <v>5620.65</v>
      </c>
      <c r="L20" s="5">
        <v>7</v>
      </c>
      <c r="M20" s="6" t="s">
        <v>91</v>
      </c>
    </row>
    <row r="21" ht="15" spans="1:13">
      <c r="A21" s="1" t="s">
        <v>83</v>
      </c>
      <c r="B21" s="1" t="s">
        <v>84</v>
      </c>
      <c r="C21" s="1" t="s">
        <v>85</v>
      </c>
      <c r="D21" s="1" t="s">
        <v>115</v>
      </c>
      <c r="E21" s="1" t="s">
        <v>116</v>
      </c>
      <c r="F21" s="1" t="s">
        <v>117</v>
      </c>
      <c r="G21" s="1" t="s">
        <v>96</v>
      </c>
      <c r="H21" s="1">
        <v>53530</v>
      </c>
      <c r="I21" s="1" t="s">
        <v>90</v>
      </c>
      <c r="J21" s="1">
        <v>0.198</v>
      </c>
      <c r="K21" s="1">
        <v>10598.94</v>
      </c>
      <c r="L21" s="11"/>
      <c r="M21" s="6"/>
    </row>
    <row r="22" ht="15" spans="1:13">
      <c r="A22" s="1" t="s">
        <v>83</v>
      </c>
      <c r="B22" s="1" t="s">
        <v>84</v>
      </c>
      <c r="C22" s="1" t="s">
        <v>85</v>
      </c>
      <c r="D22" s="1" t="s">
        <v>111</v>
      </c>
      <c r="E22" s="1" t="s">
        <v>112</v>
      </c>
      <c r="F22" s="1" t="s">
        <v>117</v>
      </c>
      <c r="G22" s="1" t="s">
        <v>89</v>
      </c>
      <c r="H22" s="1">
        <v>9595</v>
      </c>
      <c r="I22" s="1" t="s">
        <v>90</v>
      </c>
      <c r="J22" s="1">
        <v>1.008</v>
      </c>
      <c r="K22" s="1">
        <v>9671.76</v>
      </c>
      <c r="L22" s="11"/>
      <c r="M22" s="6"/>
    </row>
    <row r="23" ht="15" spans="1:13">
      <c r="A23" s="1" t="s">
        <v>83</v>
      </c>
      <c r="B23" s="1" t="s">
        <v>84</v>
      </c>
      <c r="C23" s="1" t="s">
        <v>85</v>
      </c>
      <c r="D23" s="1" t="s">
        <v>111</v>
      </c>
      <c r="E23" s="1" t="s">
        <v>112</v>
      </c>
      <c r="F23" s="1" t="s">
        <v>117</v>
      </c>
      <c r="G23" s="1" t="s">
        <v>96</v>
      </c>
      <c r="H23" s="1">
        <v>33936</v>
      </c>
      <c r="I23" s="1" t="s">
        <v>90</v>
      </c>
      <c r="J23" s="1">
        <v>0.168</v>
      </c>
      <c r="K23" s="1">
        <v>5701.248</v>
      </c>
      <c r="L23" s="7"/>
      <c r="M23" s="6"/>
    </row>
  </sheetData>
  <mergeCells count="12">
    <mergeCell ref="L3:L4"/>
    <mergeCell ref="L5:L6"/>
    <mergeCell ref="L7:L8"/>
    <mergeCell ref="L9:L10"/>
    <mergeCell ref="L11:L19"/>
    <mergeCell ref="L20:L23"/>
    <mergeCell ref="M3:M4"/>
    <mergeCell ref="M5:M6"/>
    <mergeCell ref="M7:M8"/>
    <mergeCell ref="M9:M10"/>
    <mergeCell ref="M11:M19"/>
    <mergeCell ref="M20:M23"/>
  </mergeCells>
  <dataValidations count="1">
    <dataValidation type="list" allowBlank="1" showInputMessage="1" showErrorMessage="1" sqref="C1:C23">
      <formula1>"内销（面料）,内销（辅料）,加工费,外销（成衣）, 外销（面辅料）,内销（成衣）,费用"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4.29开票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The No-Maj</cp:lastModifiedBy>
  <dcterms:created xsi:type="dcterms:W3CDTF">2017-08-21T10:11:00Z</dcterms:created>
  <dcterms:modified xsi:type="dcterms:W3CDTF">2025-05-06T06:13:57Z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BC6DA3A2A60A4D408000891BA9D10769</vt:lpwstr>
  </property>
  <property fmtid="{D5CDD505-2E9C-101B-9397-08002B2CF9AE}" pid="4" name="KSOReadingLayout">
    <vt:bool>false</vt:bool>
  </property>
</Properties>
</file>