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人民币" sheetId="19" r:id="rId1"/>
  </sheets>
  <definedNames>
    <definedName name="_xlnm._FilterDatabase" localSheetId="0" hidden="1">人民币!$A$1:$I$39</definedName>
    <definedName name="_xlnm.Print_Area" localSheetId="0">人民币!$A$1:$I$2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<sst xmlns="http://schemas.openxmlformats.org/spreadsheetml/2006/main" count="91" uniqueCount="63">
  <si>
    <r>
      <rPr>
        <b/>
        <sz val="16"/>
        <color theme="1"/>
        <rFont val="宋体"/>
        <charset val="134"/>
      </rPr>
      <t>宁波瑞元佳</t>
    </r>
    <r>
      <rPr>
        <b/>
        <sz val="16"/>
        <color theme="1"/>
        <rFont val="Arial"/>
        <charset val="134"/>
      </rPr>
      <t>2025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</si>
  <si>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r>
      <rPr>
        <sz val="10"/>
        <rFont val="宋体"/>
        <charset val="134"/>
      </rPr>
      <t>下单时间</t>
    </r>
  </si>
  <si>
    <r>
      <rPr>
        <sz val="10"/>
        <rFont val="宋体"/>
        <charset val="134"/>
      </rPr>
      <t>客户联系人</t>
    </r>
  </si>
  <si>
    <r>
      <rPr>
        <sz val="10"/>
        <rFont val="Arial"/>
        <charset val="134"/>
      </rPr>
      <t>PO</t>
    </r>
    <r>
      <rPr>
        <sz val="10"/>
        <rFont val="宋体"/>
        <charset val="134"/>
      </rPr>
      <t>号</t>
    </r>
  </si>
  <si>
    <t>睿颢合同号</t>
  </si>
  <si>
    <r>
      <rPr>
        <sz val="10"/>
        <rFont val="宋体"/>
        <charset val="134"/>
      </rPr>
      <t>款号</t>
    </r>
  </si>
  <si>
    <r>
      <rPr>
        <sz val="10"/>
        <rFont val="宋体"/>
        <charset val="134"/>
      </rPr>
      <t>品名</t>
    </r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</si>
  <si>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>(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</si>
  <si>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单价</t>
    </r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</si>
  <si>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(RMB)</t>
    </r>
  </si>
  <si>
    <t>Trim</t>
  </si>
  <si>
    <r>
      <rPr>
        <sz val="11"/>
        <color theme="1"/>
        <rFont val="宋体"/>
        <charset val="134"/>
        <scheme val="minor"/>
      </rPr>
      <t xml:space="preserve">76640
</t>
    </r>
    <r>
      <rPr>
        <sz val="11"/>
        <rFont val="宋体"/>
        <charset val="134"/>
        <scheme val="minor"/>
      </rPr>
      <t>76647</t>
    </r>
  </si>
  <si>
    <t>RBSKRYJ0010</t>
  </si>
  <si>
    <t>TAILOR SUM 8435-662-251/800
China 男下装 裤子</t>
  </si>
  <si>
    <t>白色吊牌HPBCRFI001-60*95mm-RFID LOGO</t>
  </si>
  <si>
    <t>黑色吊绳 MRBCGEN004-320*1.5mm</t>
  </si>
  <si>
    <t>白色缎带洗标CLBCGEN003*4页-60*25mm</t>
  </si>
  <si>
    <t>白色RFID织标WLBCRFI015-65*19mm（+2%）</t>
  </si>
  <si>
    <t>白色RFID织标WLBCRFI015-65*19mm-免费损耗1%</t>
  </si>
  <si>
    <t>白色RFID织标WLBCRFI015-65*19mm-大货样</t>
  </si>
  <si>
    <t>白色织标WLBCGEN020(06B）-85*20mm</t>
  </si>
  <si>
    <r>
      <rPr>
        <sz val="11"/>
        <color theme="1"/>
        <rFont val="宋体"/>
        <charset val="134"/>
        <scheme val="minor"/>
      </rPr>
      <t xml:space="preserve">77560
</t>
    </r>
    <r>
      <rPr>
        <sz val="11"/>
        <rFont val="宋体"/>
        <charset val="134"/>
        <scheme val="minor"/>
      </rPr>
      <t>77838
77833
77840</t>
    </r>
  </si>
  <si>
    <t>RBSKRYJ0013</t>
  </si>
  <si>
    <t>SARABI 8692-662-712/800
China 女上 运动内衣</t>
  </si>
  <si>
    <t>白织标-55*10mm 
WLBCGEN015 (BKWOL24005)</t>
  </si>
  <si>
    <t>白色缎带洗标CLBCGEN003*6页-60*25mm</t>
  </si>
  <si>
    <t>白色缎带芯片洗标CLBCRFI001-60*25mm-RFID（+2%）</t>
  </si>
  <si>
    <t>白色缎带芯片洗标CLBCRFI001-60*25mm-RFID大货样</t>
  </si>
  <si>
    <t>白色缎带芯片洗标CLBCRFI001-60*25mm-新增（+2%）</t>
  </si>
  <si>
    <t>79093
78474
78477</t>
  </si>
  <si>
    <t>RBSKRYJ0014</t>
  </si>
  <si>
    <t>MANUEL 6075-662-902
China 女士半身裙</t>
  </si>
  <si>
    <t>白色织标WLBCGEN017-65*19mm</t>
  </si>
  <si>
    <t>白色缎带洗标CLBCGEN003*5页-60*25mm</t>
  </si>
  <si>
    <t>转给别的工厂了</t>
  </si>
  <si>
    <t>78475
79094
78476</t>
  </si>
  <si>
    <t>RBSKRYJ0015</t>
  </si>
  <si>
    <t>MANUEL 6075-662-250
China 女士半身裙 翻单1</t>
  </si>
  <si>
    <t>RBSKRYJ0016</t>
  </si>
  <si>
    <t>TAILOR SUM 8435-662-251/800
China 男下装 裤子 补单</t>
  </si>
  <si>
    <t>白色RFID织标WLBCRFI015-65*19mm</t>
  </si>
  <si>
    <t>76506
76507</t>
  </si>
  <si>
    <t>RBSKRYJ0017</t>
  </si>
  <si>
    <t>OLIVER 6370-662-700/711
China 男士衬衫 补单</t>
  </si>
  <si>
    <t>白色RFID织标WLBCRFI013-65*19mm</t>
  </si>
  <si>
    <t>白色RFID织标WLBCRFI013-65*19mm-免费损耗1%</t>
  </si>
  <si>
    <t>发  票  通  知  单</t>
  </si>
  <si>
    <r>
      <rPr>
        <sz val="11"/>
        <color theme="1"/>
        <rFont val="宋体"/>
        <charset val="134"/>
      </rPr>
      <t>编号</t>
    </r>
    <r>
      <rPr>
        <sz val="11"/>
        <color theme="1"/>
        <rFont val="Calibri"/>
        <charset val="134"/>
      </rPr>
      <t>                         </t>
    </r>
    <r>
      <rPr>
        <sz val="11"/>
        <color theme="1"/>
        <rFont val="宋体"/>
        <charset val="134"/>
      </rPr>
      <t>（发票张数）</t>
    </r>
    <r>
      <rPr>
        <sz val="11"/>
        <color theme="1"/>
        <rFont val="Calibri"/>
        <charset val="134"/>
      </rPr>
      <t>      </t>
    </r>
  </si>
  <si>
    <t>申请日期</t>
  </si>
  <si>
    <t>客户</t>
  </si>
  <si>
    <r>
      <rPr>
        <sz val="11"/>
        <color theme="1"/>
        <rFont val="宋体"/>
        <charset val="134"/>
      </rPr>
      <t>开票抬头</t>
    </r>
    <r>
      <rPr>
        <sz val="11"/>
        <color theme="1"/>
        <rFont val="Calibri"/>
        <charset val="134"/>
      </rPr>
      <t>  </t>
    </r>
  </si>
  <si>
    <r>
      <rPr>
        <sz val="11"/>
        <color theme="1"/>
        <rFont val="宋体"/>
        <charset val="134"/>
      </rPr>
      <t>货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物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或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应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税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劳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务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名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称</t>
    </r>
    <r>
      <rPr>
        <sz val="11"/>
        <color theme="1"/>
        <rFont val="Calibri"/>
        <charset val="134"/>
      </rPr>
      <t>              </t>
    </r>
    <r>
      <rPr>
        <sz val="11"/>
        <color theme="1"/>
        <rFont val="宋体"/>
        <charset val="134"/>
      </rPr>
      <t>（比如吊粒，吊牌等，大致写一下就可以）</t>
    </r>
  </si>
  <si>
    <r>
      <rPr>
        <sz val="11"/>
        <color theme="1"/>
        <rFont val="宋体"/>
        <charset val="134"/>
      </rPr>
      <t>   规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格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型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号</t>
    </r>
    <r>
      <rPr>
        <sz val="11"/>
        <color theme="1"/>
        <rFont val="Calibri"/>
        <charset val="134"/>
      </rPr>
      <t> </t>
    </r>
  </si>
  <si>
    <t>单位</t>
  </si>
  <si>
    <r>
      <rPr>
        <sz val="11"/>
        <color theme="1"/>
        <rFont val="宋体"/>
        <charset val="134"/>
      </rPr>
      <t>数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量</t>
    </r>
  </si>
  <si>
    <r>
      <rPr>
        <sz val="11"/>
        <color theme="1"/>
        <rFont val="宋体"/>
        <charset val="134"/>
      </rPr>
      <t>金额</t>
    </r>
    <r>
      <rPr>
        <sz val="11"/>
        <color theme="1"/>
        <rFont val="Calibri"/>
        <charset val="134"/>
      </rPr>
      <t> </t>
    </r>
  </si>
  <si>
    <t>备注</t>
  </si>
  <si>
    <t>（请填写全名）</t>
  </si>
  <si>
    <r>
      <rPr>
        <sz val="11"/>
        <color theme="1"/>
        <rFont val="宋体"/>
        <charset val="134"/>
      </rPr>
      <t>（如果不需要注明的请写</t>
    </r>
    <r>
      <rPr>
        <sz val="11"/>
        <color theme="1"/>
        <rFont val="Calibri"/>
        <charset val="134"/>
      </rPr>
      <t>“</t>
    </r>
    <r>
      <rPr>
        <sz val="11"/>
        <color theme="1"/>
        <rFont val="宋体"/>
        <charset val="134"/>
      </rPr>
      <t>无</t>
    </r>
    <r>
      <rPr>
        <sz val="11"/>
        <color theme="1"/>
        <rFont val="Calibri"/>
        <charset val="134"/>
      </rPr>
      <t>”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</si>
  <si>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（一张发票的总金额）</t>
    </r>
  </si>
  <si>
    <t>瑞元佳</t>
  </si>
  <si>
    <t>瑞元佳（宁波）服饰科技有限公司</t>
  </si>
  <si>
    <t>按照对账单开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</si>
</sst>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\¥#,##0.00_);[Red]\(\¥#,##0.00\)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horizontal="center" vertical="center"/>
    </xf>
    <xf numFmtId="0" fontId="33" fillId="0" borderId="0">
      <alignment horizontal="center" vertical="center"/>
    </xf>
    <xf numFmtId="0" fontId="33" fillId="0" borderId="0">
      <alignment horizontal="center"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horizontal="center" vertical="center"/>
    </xf>
    <xf numFmtId="0" fontId="34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58" fontId="9" fillId="0" borderId="5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8" fontId="12" fillId="0" borderId="5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  <cellStyle name="常规_合同" xfId="55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zoomScale="115" zoomScaleNormal="115" zoomScaleSheetLayoutView="130" workbookViewId="0">
      <selection activeCell="J12" sqref="J12"/>
    </sheetView>
  </sheetViews>
  <sheetFormatPr defaultColWidth="8.72727272727273" defaultRowHeight="14"/>
  <cols>
    <col min="1" max="1" width="16" style="1" customWidth="1"/>
    <col min="2" max="2" width="13" style="1" customWidth="1"/>
    <col min="3" max="3" width="9.09090909090909" style="1" customWidth="1"/>
    <col min="4" max="4" width="15" style="1" customWidth="1"/>
    <col min="5" max="5" width="24.8181818181818" style="1" customWidth="1"/>
    <col min="6" max="6" width="50" style="1" customWidth="1"/>
    <col min="7" max="7" width="12.9090909090909" style="1" customWidth="1"/>
    <col min="8" max="8" width="10.1545454545455" style="1" customWidth="1"/>
    <col min="9" max="9" width="12.9090909090909" style="2" customWidth="1"/>
    <col min="10" max="10" width="21.4181818181818" style="1" customWidth="1"/>
    <col min="11" max="16384" width="8.72727272727273" style="1"/>
  </cols>
  <sheetData>
    <row r="1" ht="21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52" t="s">
        <v>9</v>
      </c>
    </row>
    <row r="3" spans="1:9">
      <c r="A3" s="11">
        <v>45736</v>
      </c>
      <c r="B3" s="12" t="s">
        <v>10</v>
      </c>
      <c r="C3" s="12" t="s">
        <v>11</v>
      </c>
      <c r="D3" s="13" t="s">
        <v>12</v>
      </c>
      <c r="E3" s="14" t="s">
        <v>13</v>
      </c>
      <c r="F3" s="15" t="s">
        <v>14</v>
      </c>
      <c r="G3" s="16">
        <f>10000+9000</f>
        <v>19000</v>
      </c>
      <c r="H3" s="15">
        <v>0.26</v>
      </c>
      <c r="I3" s="15">
        <f>G3*H3</f>
        <v>4940</v>
      </c>
    </row>
    <row r="4" spans="1:9">
      <c r="A4" s="17"/>
      <c r="B4" s="18"/>
      <c r="C4" s="18"/>
      <c r="D4" s="19"/>
      <c r="E4" s="20"/>
      <c r="F4" s="21" t="s">
        <v>15</v>
      </c>
      <c r="G4" s="22">
        <f>10000+9000</f>
        <v>19000</v>
      </c>
      <c r="H4" s="23">
        <v>0.1</v>
      </c>
      <c r="I4" s="15">
        <f t="shared" ref="I4:I38" si="0">G4*H4</f>
        <v>1900</v>
      </c>
    </row>
    <row r="5" spans="1:9">
      <c r="A5" s="24"/>
      <c r="B5" s="18"/>
      <c r="C5" s="18"/>
      <c r="D5" s="19"/>
      <c r="E5" s="20"/>
      <c r="F5" s="25" t="s">
        <v>16</v>
      </c>
      <c r="G5" s="16">
        <f>19000*4</f>
        <v>76000</v>
      </c>
      <c r="H5" s="15">
        <v>0.04</v>
      </c>
      <c r="I5" s="15">
        <f t="shared" si="0"/>
        <v>3040</v>
      </c>
    </row>
    <row r="6" spans="1:9">
      <c r="A6" s="11"/>
      <c r="B6" s="12"/>
      <c r="C6" s="12"/>
      <c r="D6" s="13"/>
      <c r="E6" s="14"/>
      <c r="F6" s="26" t="s">
        <v>17</v>
      </c>
      <c r="G6" s="16">
        <f>19000*1.02</f>
        <v>19380</v>
      </c>
      <c r="H6" s="15">
        <v>0.85</v>
      </c>
      <c r="I6" s="15">
        <f t="shared" si="0"/>
        <v>16473</v>
      </c>
    </row>
    <row r="7" spans="1:9">
      <c r="A7" s="11"/>
      <c r="B7" s="12"/>
      <c r="C7" s="12"/>
      <c r="D7" s="13"/>
      <c r="E7" s="14"/>
      <c r="F7" s="26" t="s">
        <v>18</v>
      </c>
      <c r="G7" s="16">
        <f>19000*0.01</f>
        <v>190</v>
      </c>
      <c r="H7" s="15">
        <v>0</v>
      </c>
      <c r="I7" s="15">
        <f t="shared" si="0"/>
        <v>0</v>
      </c>
    </row>
    <row r="8" spans="1:9">
      <c r="A8" s="11"/>
      <c r="B8" s="12"/>
      <c r="C8" s="12"/>
      <c r="D8" s="13"/>
      <c r="E8" s="14"/>
      <c r="F8" s="26" t="s">
        <v>19</v>
      </c>
      <c r="G8" s="16">
        <f>2*5*20</f>
        <v>200</v>
      </c>
      <c r="H8" s="15">
        <v>0.85</v>
      </c>
      <c r="I8" s="15">
        <f t="shared" si="0"/>
        <v>170</v>
      </c>
    </row>
    <row r="9" spans="1:9">
      <c r="A9" s="17"/>
      <c r="B9" s="27"/>
      <c r="C9" s="27"/>
      <c r="D9" s="28"/>
      <c r="E9" s="29"/>
      <c r="F9" s="23" t="s">
        <v>20</v>
      </c>
      <c r="G9" s="16">
        <f>19000</f>
        <v>19000</v>
      </c>
      <c r="H9" s="16">
        <v>0.158</v>
      </c>
      <c r="I9" s="15">
        <f t="shared" si="0"/>
        <v>3002</v>
      </c>
    </row>
    <row r="10" ht="28" spans="1:9">
      <c r="A10" s="11">
        <v>45748</v>
      </c>
      <c r="B10" s="12" t="s">
        <v>10</v>
      </c>
      <c r="C10" s="12" t="s">
        <v>21</v>
      </c>
      <c r="D10" s="13" t="s">
        <v>22</v>
      </c>
      <c r="E10" s="12" t="s">
        <v>23</v>
      </c>
      <c r="F10" s="29" t="s">
        <v>24</v>
      </c>
      <c r="G10" s="22">
        <f>5712+10192+12288+5808</f>
        <v>34000</v>
      </c>
      <c r="H10" s="23">
        <v>0.09</v>
      </c>
      <c r="I10" s="15">
        <f t="shared" si="0"/>
        <v>3060</v>
      </c>
    </row>
    <row r="11" ht="28" spans="1:9">
      <c r="A11" s="11"/>
      <c r="B11" s="12"/>
      <c r="C11" s="12"/>
      <c r="D11" s="13"/>
      <c r="E11" s="12"/>
      <c r="F11" s="14" t="s">
        <v>24</v>
      </c>
      <c r="G11" s="16">
        <v>19000</v>
      </c>
      <c r="H11" s="15">
        <v>0.09</v>
      </c>
      <c r="I11" s="15">
        <f t="shared" si="0"/>
        <v>1710</v>
      </c>
    </row>
    <row r="12" spans="1:9">
      <c r="A12" s="11"/>
      <c r="B12" s="12"/>
      <c r="C12" s="12"/>
      <c r="D12" s="13"/>
      <c r="E12" s="12"/>
      <c r="F12" s="15" t="s">
        <v>14</v>
      </c>
      <c r="G12" s="16">
        <f>21648+12352</f>
        <v>34000</v>
      </c>
      <c r="H12" s="15">
        <v>0.23</v>
      </c>
      <c r="I12" s="15">
        <f t="shared" si="0"/>
        <v>7820</v>
      </c>
    </row>
    <row r="13" spans="1:9">
      <c r="A13" s="11"/>
      <c r="B13" s="12"/>
      <c r="C13" s="12"/>
      <c r="D13" s="13"/>
      <c r="E13" s="12"/>
      <c r="F13" s="26" t="s">
        <v>15</v>
      </c>
      <c r="G13" s="16">
        <f>21648+12352</f>
        <v>34000</v>
      </c>
      <c r="H13" s="15">
        <v>0.09</v>
      </c>
      <c r="I13" s="15">
        <f t="shared" si="0"/>
        <v>3060</v>
      </c>
    </row>
    <row r="14" spans="1:9">
      <c r="A14" s="11"/>
      <c r="B14" s="12"/>
      <c r="C14" s="12"/>
      <c r="D14" s="13"/>
      <c r="E14" s="12"/>
      <c r="F14" s="15" t="s">
        <v>14</v>
      </c>
      <c r="G14" s="16">
        <f>53000-G12</f>
        <v>19000</v>
      </c>
      <c r="H14" s="15">
        <v>0.23</v>
      </c>
      <c r="I14" s="15">
        <f t="shared" si="0"/>
        <v>4370</v>
      </c>
    </row>
    <row r="15" spans="1:9">
      <c r="A15" s="11"/>
      <c r="B15" s="12"/>
      <c r="C15" s="12"/>
      <c r="D15" s="13"/>
      <c r="E15" s="12"/>
      <c r="F15" s="26" t="s">
        <v>15</v>
      </c>
      <c r="G15" s="16">
        <f>53000-G13</f>
        <v>19000</v>
      </c>
      <c r="H15" s="15">
        <v>0.09</v>
      </c>
      <c r="I15" s="15">
        <f t="shared" si="0"/>
        <v>1710</v>
      </c>
    </row>
    <row r="16" spans="1:9">
      <c r="A16" s="11"/>
      <c r="B16" s="12"/>
      <c r="C16" s="12"/>
      <c r="D16" s="13"/>
      <c r="E16" s="12"/>
      <c r="F16" s="26" t="s">
        <v>25</v>
      </c>
      <c r="G16" s="16">
        <f>53000*6</f>
        <v>318000</v>
      </c>
      <c r="H16" s="15">
        <v>0.038</v>
      </c>
      <c r="I16" s="15">
        <f t="shared" si="0"/>
        <v>12084</v>
      </c>
    </row>
    <row r="17" spans="1:9">
      <c r="A17" s="11"/>
      <c r="B17" s="12"/>
      <c r="C17" s="12"/>
      <c r="D17" s="13"/>
      <c r="E17" s="12"/>
      <c r="F17" s="30" t="s">
        <v>26</v>
      </c>
      <c r="G17" s="15">
        <f>34000*1.02</f>
        <v>34680</v>
      </c>
      <c r="H17" s="15">
        <v>0.58</v>
      </c>
      <c r="I17" s="15">
        <f t="shared" si="0"/>
        <v>20114.4</v>
      </c>
    </row>
    <row r="18" spans="1:9">
      <c r="A18" s="11"/>
      <c r="B18" s="12"/>
      <c r="C18" s="12"/>
      <c r="D18" s="13"/>
      <c r="E18" s="12"/>
      <c r="F18" s="15" t="s">
        <v>27</v>
      </c>
      <c r="G18" s="15">
        <f>2*4*20</f>
        <v>160</v>
      </c>
      <c r="H18" s="15">
        <v>0.58</v>
      </c>
      <c r="I18" s="15">
        <f t="shared" si="0"/>
        <v>92.8</v>
      </c>
    </row>
    <row r="19" spans="1:9">
      <c r="A19" s="11"/>
      <c r="B19" s="12"/>
      <c r="C19" s="12"/>
      <c r="D19" s="13"/>
      <c r="E19" s="12"/>
      <c r="F19" s="26" t="s">
        <v>28</v>
      </c>
      <c r="G19" s="15">
        <f>20000*1.02</f>
        <v>20400</v>
      </c>
      <c r="H19" s="15">
        <v>0.58</v>
      </c>
      <c r="I19" s="15">
        <f t="shared" si="0"/>
        <v>11832</v>
      </c>
    </row>
    <row r="20" spans="1:9">
      <c r="A20" s="31">
        <v>45774</v>
      </c>
      <c r="B20" s="32" t="s">
        <v>10</v>
      </c>
      <c r="C20" s="32" t="s">
        <v>29</v>
      </c>
      <c r="D20" s="33" t="s">
        <v>30</v>
      </c>
      <c r="E20" s="32" t="s">
        <v>31</v>
      </c>
      <c r="F20" s="34" t="s">
        <v>14</v>
      </c>
      <c r="G20" s="35">
        <f>15000+10000+10</f>
        <v>25010</v>
      </c>
      <c r="H20" s="34">
        <v>0.23</v>
      </c>
      <c r="I20" s="34">
        <f t="shared" si="0"/>
        <v>5752.3</v>
      </c>
    </row>
    <row r="21" spans="1:9">
      <c r="A21" s="31"/>
      <c r="B21" s="32"/>
      <c r="C21" s="32"/>
      <c r="D21" s="33"/>
      <c r="E21" s="32"/>
      <c r="F21" s="36" t="s">
        <v>15</v>
      </c>
      <c r="G21" s="35">
        <f>15000+10000+10</f>
        <v>25010</v>
      </c>
      <c r="H21" s="34">
        <v>0.09</v>
      </c>
      <c r="I21" s="34">
        <f t="shared" si="0"/>
        <v>2250.9</v>
      </c>
    </row>
    <row r="22" spans="1:9">
      <c r="A22" s="31"/>
      <c r="B22" s="32"/>
      <c r="C22" s="32"/>
      <c r="D22" s="33"/>
      <c r="E22" s="32"/>
      <c r="F22" s="37" t="s">
        <v>32</v>
      </c>
      <c r="G22" s="35">
        <f>15000+10000+10</f>
        <v>25010</v>
      </c>
      <c r="H22" s="34">
        <v>0.125</v>
      </c>
      <c r="I22" s="34">
        <f t="shared" si="0"/>
        <v>3126.25</v>
      </c>
    </row>
    <row r="23" spans="1:9">
      <c r="A23" s="31"/>
      <c r="B23" s="32"/>
      <c r="C23" s="32"/>
      <c r="D23" s="33"/>
      <c r="E23" s="32"/>
      <c r="F23" s="36" t="s">
        <v>33</v>
      </c>
      <c r="G23" s="35">
        <f>25010*5</f>
        <v>125050</v>
      </c>
      <c r="H23" s="34">
        <v>0.038</v>
      </c>
      <c r="I23" s="34">
        <f t="shared" si="0"/>
        <v>4751.9</v>
      </c>
    </row>
    <row r="24" spans="1:9">
      <c r="A24" s="31"/>
      <c r="B24" s="32"/>
      <c r="C24" s="32"/>
      <c r="D24" s="33"/>
      <c r="E24" s="32"/>
      <c r="F24" s="38" t="s">
        <v>26</v>
      </c>
      <c r="G24" s="35">
        <v>25510</v>
      </c>
      <c r="H24" s="34">
        <v>0.58</v>
      </c>
      <c r="I24" s="34">
        <f t="shared" si="0"/>
        <v>14795.8</v>
      </c>
    </row>
    <row r="25" spans="1:10">
      <c r="A25" s="31"/>
      <c r="B25" s="32"/>
      <c r="C25" s="32"/>
      <c r="D25" s="33"/>
      <c r="E25" s="32"/>
      <c r="F25" s="34" t="s">
        <v>27</v>
      </c>
      <c r="G25" s="35">
        <f>5*20</f>
        <v>100</v>
      </c>
      <c r="H25" s="34">
        <v>0.58</v>
      </c>
      <c r="I25" s="34">
        <f t="shared" si="0"/>
        <v>58</v>
      </c>
      <c r="J25" s="1" t="s">
        <v>34</v>
      </c>
    </row>
    <row r="26" spans="1:9">
      <c r="A26" s="31">
        <v>45774</v>
      </c>
      <c r="B26" s="32" t="s">
        <v>10</v>
      </c>
      <c r="C26" s="32" t="s">
        <v>35</v>
      </c>
      <c r="D26" s="33" t="s">
        <v>36</v>
      </c>
      <c r="E26" s="32" t="s">
        <v>37</v>
      </c>
      <c r="F26" s="34" t="s">
        <v>14</v>
      </c>
      <c r="G26" s="35">
        <f>15000+10000+10</f>
        <v>25010</v>
      </c>
      <c r="H26" s="34">
        <v>0.23</v>
      </c>
      <c r="I26" s="34">
        <f t="shared" si="0"/>
        <v>5752.3</v>
      </c>
    </row>
    <row r="27" spans="1:9">
      <c r="A27" s="31"/>
      <c r="B27" s="32"/>
      <c r="C27" s="32"/>
      <c r="D27" s="33"/>
      <c r="E27" s="32"/>
      <c r="F27" s="36" t="s">
        <v>15</v>
      </c>
      <c r="G27" s="39">
        <f>15000+10000+10</f>
        <v>25010</v>
      </c>
      <c r="H27" s="34">
        <v>0.09</v>
      </c>
      <c r="I27" s="34">
        <f t="shared" si="0"/>
        <v>2250.9</v>
      </c>
    </row>
    <row r="28" spans="1:9">
      <c r="A28" s="31"/>
      <c r="B28" s="32"/>
      <c r="C28" s="32"/>
      <c r="D28" s="33"/>
      <c r="E28" s="32"/>
      <c r="F28" s="37" t="s">
        <v>32</v>
      </c>
      <c r="G28" s="39">
        <f>15000+10000+10</f>
        <v>25010</v>
      </c>
      <c r="H28" s="40">
        <v>0.125</v>
      </c>
      <c r="I28" s="34">
        <f t="shared" si="0"/>
        <v>3126.25</v>
      </c>
    </row>
    <row r="29" spans="1:9">
      <c r="A29" s="31"/>
      <c r="B29" s="32"/>
      <c r="C29" s="32"/>
      <c r="D29" s="33"/>
      <c r="E29" s="32"/>
      <c r="F29" s="36" t="s">
        <v>33</v>
      </c>
      <c r="G29" s="35">
        <f>25010*5</f>
        <v>125050</v>
      </c>
      <c r="H29" s="34">
        <v>0.038</v>
      </c>
      <c r="I29" s="34">
        <f t="shared" si="0"/>
        <v>4751.9</v>
      </c>
    </row>
    <row r="30" spans="1:9">
      <c r="A30" s="31"/>
      <c r="B30" s="32"/>
      <c r="C30" s="32"/>
      <c r="D30" s="33"/>
      <c r="E30" s="32"/>
      <c r="F30" s="38" t="s">
        <v>26</v>
      </c>
      <c r="G30" s="39">
        <v>25510</v>
      </c>
      <c r="H30" s="34">
        <v>0.58</v>
      </c>
      <c r="I30" s="34">
        <f t="shared" si="0"/>
        <v>14795.8</v>
      </c>
    </row>
    <row r="31" spans="1:9">
      <c r="A31" s="31"/>
      <c r="B31" s="32"/>
      <c r="C31" s="32"/>
      <c r="D31" s="33"/>
      <c r="E31" s="32"/>
      <c r="F31" s="34" t="s">
        <v>27</v>
      </c>
      <c r="G31" s="35">
        <f>5*20</f>
        <v>100</v>
      </c>
      <c r="H31" s="34">
        <v>0.58</v>
      </c>
      <c r="I31" s="34">
        <f t="shared" si="0"/>
        <v>58</v>
      </c>
    </row>
    <row r="32" spans="1:9">
      <c r="A32" s="11">
        <v>45784</v>
      </c>
      <c r="B32" s="11" t="s">
        <v>10</v>
      </c>
      <c r="C32" s="41" t="s">
        <v>11</v>
      </c>
      <c r="D32" s="13" t="s">
        <v>38</v>
      </c>
      <c r="E32" s="14" t="s">
        <v>39</v>
      </c>
      <c r="F32" s="26" t="s">
        <v>40</v>
      </c>
      <c r="G32" s="16">
        <f>50+110+200+140+70</f>
        <v>570</v>
      </c>
      <c r="H32" s="15">
        <v>0.83</v>
      </c>
      <c r="I32" s="15">
        <f t="shared" si="0"/>
        <v>473.1</v>
      </c>
    </row>
    <row r="33" spans="1:9">
      <c r="A33" s="11"/>
      <c r="B33" s="11"/>
      <c r="C33" s="41"/>
      <c r="D33" s="13"/>
      <c r="E33" s="14"/>
      <c r="F33" s="26" t="s">
        <v>18</v>
      </c>
      <c r="G33" s="42">
        <v>6</v>
      </c>
      <c r="H33" s="25">
        <v>0</v>
      </c>
      <c r="I33" s="15">
        <f t="shared" si="0"/>
        <v>0</v>
      </c>
    </row>
    <row r="34" spans="1:9">
      <c r="A34" s="11"/>
      <c r="B34" s="11"/>
      <c r="C34" s="41"/>
      <c r="D34" s="13"/>
      <c r="E34" s="14"/>
      <c r="F34" s="26" t="s">
        <v>40</v>
      </c>
      <c r="G34" s="16">
        <v>330</v>
      </c>
      <c r="H34" s="15">
        <v>0.83</v>
      </c>
      <c r="I34" s="15">
        <f t="shared" si="0"/>
        <v>273.9</v>
      </c>
    </row>
    <row r="35" spans="1:9">
      <c r="A35" s="11"/>
      <c r="B35" s="11"/>
      <c r="C35" s="41"/>
      <c r="D35" s="13"/>
      <c r="E35" s="14"/>
      <c r="F35" s="26" t="s">
        <v>18</v>
      </c>
      <c r="G35" s="16">
        <v>3</v>
      </c>
      <c r="H35" s="25">
        <v>0</v>
      </c>
      <c r="I35" s="15">
        <f t="shared" si="0"/>
        <v>0</v>
      </c>
    </row>
    <row r="36" spans="1:9">
      <c r="A36" s="17"/>
      <c r="B36" s="17"/>
      <c r="C36" s="17"/>
      <c r="D36" s="28"/>
      <c r="E36" s="29"/>
      <c r="F36" s="21" t="s">
        <v>20</v>
      </c>
      <c r="G36" s="26">
        <v>100</v>
      </c>
      <c r="H36" s="26">
        <v>0.148</v>
      </c>
      <c r="I36" s="15">
        <f t="shared" si="0"/>
        <v>14.8</v>
      </c>
    </row>
    <row r="37" spans="1:9">
      <c r="A37" s="11">
        <v>45793</v>
      </c>
      <c r="B37" s="12" t="s">
        <v>10</v>
      </c>
      <c r="C37" s="12" t="s">
        <v>41</v>
      </c>
      <c r="D37" s="13" t="s">
        <v>42</v>
      </c>
      <c r="E37" s="12" t="s">
        <v>43</v>
      </c>
      <c r="F37" s="14" t="s">
        <v>44</v>
      </c>
      <c r="G37" s="16">
        <f>60+90+100+60+65</f>
        <v>375</v>
      </c>
      <c r="H37" s="15">
        <v>0.83</v>
      </c>
      <c r="I37" s="15">
        <f t="shared" si="0"/>
        <v>311.25</v>
      </c>
    </row>
    <row r="38" spans="1:9">
      <c r="A38" s="11"/>
      <c r="B38" s="12"/>
      <c r="C38" s="12"/>
      <c r="D38" s="13"/>
      <c r="E38" s="12"/>
      <c r="F38" s="30" t="s">
        <v>45</v>
      </c>
      <c r="G38" s="16">
        <v>4</v>
      </c>
      <c r="H38" s="15">
        <v>0</v>
      </c>
      <c r="I38" s="15">
        <f t="shared" si="0"/>
        <v>0</v>
      </c>
    </row>
    <row r="39" spans="9:9">
      <c r="I39" s="53">
        <f>SUM(I3:I38)</f>
        <v>157921.55</v>
      </c>
    </row>
    <row r="41" customHeight="1"/>
    <row r="42" ht="28.5" spans="1:10">
      <c r="A42" s="43" t="s">
        <v>46</v>
      </c>
      <c r="B42" s="43"/>
      <c r="C42" s="43"/>
      <c r="D42" s="43"/>
      <c r="E42" s="43"/>
      <c r="F42" s="43"/>
      <c r="G42" s="43"/>
      <c r="H42" s="43"/>
      <c r="I42" s="43"/>
      <c r="J42" s="43"/>
    </row>
    <row r="43" ht="14.5" spans="1:10">
      <c r="A43" s="44" t="s">
        <v>47</v>
      </c>
      <c r="B43" s="44" t="s">
        <v>48</v>
      </c>
      <c r="C43" s="44" t="s">
        <v>49</v>
      </c>
      <c r="D43" s="45" t="s">
        <v>50</v>
      </c>
      <c r="E43" s="44" t="s">
        <v>51</v>
      </c>
      <c r="F43" s="46" t="s">
        <v>52</v>
      </c>
      <c r="G43" s="44" t="s">
        <v>53</v>
      </c>
      <c r="H43" s="44" t="s">
        <v>54</v>
      </c>
      <c r="I43" s="45" t="s">
        <v>55</v>
      </c>
      <c r="J43" s="44" t="s">
        <v>56</v>
      </c>
    </row>
    <row r="44" ht="28.5" spans="1:10">
      <c r="A44" s="44"/>
      <c r="B44" s="44"/>
      <c r="C44" s="44"/>
      <c r="D44" s="47" t="s">
        <v>57</v>
      </c>
      <c r="E44" s="44"/>
      <c r="F44" s="48" t="s">
        <v>58</v>
      </c>
      <c r="G44" s="44"/>
      <c r="H44" s="44"/>
      <c r="I44" s="54" t="s">
        <v>59</v>
      </c>
      <c r="J44" s="44"/>
    </row>
    <row r="45" ht="28" spans="1:10">
      <c r="A45" s="49">
        <v>1</v>
      </c>
      <c r="B45" s="50">
        <v>45803</v>
      </c>
      <c r="C45" s="44" t="s">
        <v>60</v>
      </c>
      <c r="D45" s="51" t="s">
        <v>61</v>
      </c>
      <c r="E45" s="44" t="s">
        <v>62</v>
      </c>
      <c r="F45" s="44" t="s">
        <v>62</v>
      </c>
      <c r="G45" s="44" t="s">
        <v>62</v>
      </c>
      <c r="H45" s="44" t="s">
        <v>62</v>
      </c>
      <c r="I45" s="55">
        <v>96451.25</v>
      </c>
      <c r="J45" s="44"/>
    </row>
  </sheetData>
  <autoFilter xmlns:etc="http://www.wps.cn/officeDocument/2017/etCustomData" ref="A1:I39" etc:filterBottomFollowUsedRange="0">
    <extLst/>
  </autoFilter>
  <mergeCells count="39">
    <mergeCell ref="A1:I1"/>
    <mergeCell ref="A42:J42"/>
    <mergeCell ref="A3:A9"/>
    <mergeCell ref="A10:A19"/>
    <mergeCell ref="A20:A25"/>
    <mergeCell ref="A26:A31"/>
    <mergeCell ref="A32:A36"/>
    <mergeCell ref="A37:A38"/>
    <mergeCell ref="A43:A44"/>
    <mergeCell ref="B3:B9"/>
    <mergeCell ref="B10:B19"/>
    <mergeCell ref="B20:B25"/>
    <mergeCell ref="B26:B31"/>
    <mergeCell ref="B32:B36"/>
    <mergeCell ref="B37:B38"/>
    <mergeCell ref="B43:B44"/>
    <mergeCell ref="C3:C9"/>
    <mergeCell ref="C10:C19"/>
    <mergeCell ref="C20:C25"/>
    <mergeCell ref="C26:C31"/>
    <mergeCell ref="C32:C36"/>
    <mergeCell ref="C37:C38"/>
    <mergeCell ref="C43:C44"/>
    <mergeCell ref="D3:D9"/>
    <mergeCell ref="D10:D19"/>
    <mergeCell ref="D20:D25"/>
    <mergeCell ref="D26:D31"/>
    <mergeCell ref="D32:D36"/>
    <mergeCell ref="D37:D38"/>
    <mergeCell ref="E3:E9"/>
    <mergeCell ref="E10:E19"/>
    <mergeCell ref="E20:E25"/>
    <mergeCell ref="E26:E31"/>
    <mergeCell ref="E32:E36"/>
    <mergeCell ref="E37:E38"/>
    <mergeCell ref="E43:E44"/>
    <mergeCell ref="G43:G44"/>
    <mergeCell ref="H43:H44"/>
    <mergeCell ref="J43:J44"/>
  </mergeCells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人民币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Z&amp;M&amp;L</cp:lastModifiedBy>
  <dcterms:created xsi:type="dcterms:W3CDTF">2017-08-21T10:11:00Z</dcterms:created>
  <dcterms:modified xsi:type="dcterms:W3CDTF">2025-05-26T07:53:14Z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BC6DA3A2A60A4D408000891BA9D10769</vt:lpwstr>
  </property>
</Properties>
</file>