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国内-RMB" sheetId="19" state="hidden" r:id="rId1"/>
    <sheet name="国内-人民币" sheetId="22" r:id="rId2"/>
    <sheet name="国外-美金" sheetId="20" r:id="rId3"/>
    <sheet name="国内-人民币 (2)" sheetId="23" state="hidden" r:id="rId4"/>
  </sheets>
  <definedNames>
    <definedName name="_xlnm._FilterDatabase" localSheetId="1" hidden="1">'国内-人民币'!$A$1:$I$89</definedName>
    <definedName name="_xlnm._FilterDatabase" localSheetId="2" hidden="1">'国外-美金'!$A$1:$I$11</definedName>
    <definedName name="_xlnm._FilterDatabase" localSheetId="3" hidden="1">'国内-人民币 (2)'!$A$1:$I$8</definedName>
    <definedName name="_xlnm.Print_Area" localSheetId="0">'国内-RMB'!$A$1:$M$2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<sst xmlns="http://schemas.openxmlformats.org/spreadsheetml/2006/main" count="331" uniqueCount="123">
  <si>
    <r>
      <rPr>
        <b/>
        <sz val="16"/>
        <color theme="1"/>
        <rFont val="宋体"/>
        <charset val="134"/>
      </rPr>
      <t>迪尚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</si>
  <si>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</si>
  <si>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</si>
  <si>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</si>
  <si>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</si>
  <si>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</si>
  <si>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</si>
  <si>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</si>
  <si>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</si>
  <si>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</si>
  <si>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Lisa</t>
  </si>
  <si>
    <t>RDSBSK045</t>
  </si>
  <si>
    <t>RFID扫码枪</t>
  </si>
  <si>
    <t>发  票  通  知  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</si>
  <si>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</si>
  <si>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</si>
  <si>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</si>
  <si>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</si>
  <si>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</si>
  <si>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</si>
  <si>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</si>
  <si>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</si>
  <si>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</si>
  <si>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</si>
  <si>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迪尚</t>
  </si>
  <si>
    <t>山东迪尚轻纺科技产业有限公司</t>
  </si>
  <si>
    <t>纺织产品*主标</t>
  </si>
  <si>
    <t>100%涤纶</t>
  </si>
  <si>
    <t>个</t>
  </si>
  <si>
    <t>MOZ310124BERS03Y-Z</t>
  </si>
  <si>
    <t>纺织产品*洗标</t>
  </si>
  <si>
    <t>纸制品*吊牌</t>
  </si>
  <si>
    <t>纸质</t>
  </si>
  <si>
    <r>
      <rPr>
        <b/>
        <sz val="16"/>
        <color theme="1"/>
        <rFont val="宋体"/>
        <charset val="134"/>
      </rPr>
      <t>迪尚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</si>
  <si>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</si>
  <si>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76405
76290
76518
76634
76635</t>
  </si>
  <si>
    <t>RBSKDS005</t>
  </si>
  <si>
    <t>RULIO 6769-758-742/800
CAMBODIA 男上装</t>
  </si>
  <si>
    <t>白色吊牌HPBCRFI001-60*95mm-RFID LOGO</t>
  </si>
  <si>
    <t>76583
79109
80192
79740</t>
  </si>
  <si>
    <t>RBSKDS008</t>
  </si>
  <si>
    <t>ZOE 6611-759-800
CHINA  女上装 外套</t>
  </si>
  <si>
    <t>WLBCRFI005 RFID白织标-51*51mm</t>
  </si>
  <si>
    <t>WLBCRFI005 RFID白织标-51*51mm-免费损耗1%</t>
  </si>
  <si>
    <t>WLBCRFI005 RFID白织标-51*51mm-免费大货样</t>
  </si>
  <si>
    <t>WLBCRFI005 RFID白织标-51*51mm-新增</t>
  </si>
  <si>
    <t>WLBCRFI005 RFID白织标-51*51mm（XXS、XS码）</t>
  </si>
  <si>
    <t>黑色织标WLBCRFI006-51*51mm-RFID（+4%）</t>
  </si>
  <si>
    <t>黑色织标WLBCRFI006-51*51mm-免费损耗1%</t>
  </si>
  <si>
    <t>黑色织标WLBCRFI006-51*51mm-大货样</t>
  </si>
  <si>
    <t>黑色吊绳 MRBCGEN004-320*1.5mm</t>
  </si>
  <si>
    <t>白色吊牌HPBCRFI001-60*95mm-RFID LOGO（ZALA）</t>
  </si>
  <si>
    <t>黑色 吊绳 MRBCGEN004-320*1.5mm</t>
  </si>
  <si>
    <t>白色缎带洗标CLBCGEN003*7页-60*25mm（加页码）</t>
  </si>
  <si>
    <t>白色缎带洗标CLBCGEN003*7页-60*25mm（PO76583）</t>
  </si>
  <si>
    <t>白色缎带洗标CLBCGEN003*7页-60*25mm（PO79740）</t>
  </si>
  <si>
    <t>RBSKDS009</t>
  </si>
  <si>
    <t>COJIN 6608-758-807
CAMBODIA 女上装 外套</t>
  </si>
  <si>
    <t>WLBCRFI005 RFID白织标-51*51mm（+4%）</t>
  </si>
  <si>
    <t>白色吊牌HPBCRFI001-60*95mm</t>
  </si>
  <si>
    <t>76616
76962
77452
80163</t>
  </si>
  <si>
    <t>RBSKDS0010</t>
  </si>
  <si>
    <t>PIMM 8614-759-800
CHINA 男上装 马甲</t>
  </si>
  <si>
    <t>白色吊牌HPBCGEN001-60*95mm-ZALA</t>
  </si>
  <si>
    <t>价格贴：红 BKSKR24002 蓝 BKSKR24001</t>
  </si>
  <si>
    <t>RBSKDS0011</t>
  </si>
  <si>
    <t>COJIN 6608-758-807
CAMBODIA 女上装  外套翻单1</t>
  </si>
  <si>
    <t>78558
77609
77614</t>
  </si>
  <si>
    <t>RBSKDS0013</t>
  </si>
  <si>
    <t>RANIA 6894-758-725/800
CAMBODIA 女大衣</t>
  </si>
  <si>
    <t>白色缎带洗标CLBCGEN003*5页-60*25mm（加页码）</t>
  </si>
  <si>
    <t>空白标BKKBXM24002（60*25mm）</t>
  </si>
  <si>
    <t>空白标按照单价0.042开票</t>
  </si>
  <si>
    <t>/</t>
  </si>
  <si>
    <t>RBSKDS0014</t>
  </si>
  <si>
    <t>PIMM 8614-759-800
CHINA 男上装 马甲补单</t>
  </si>
  <si>
    <t>RBSKDS0016</t>
  </si>
  <si>
    <t>RANIA 6894-758-800
CAMBODIA 女大衣 补单</t>
  </si>
  <si>
    <t>黑色织标WLBCRFI006-51*51mm-RFID</t>
  </si>
  <si>
    <t>RBSKDS0018</t>
  </si>
  <si>
    <t>RFID手持枪</t>
  </si>
  <si>
    <r>
      <rPr>
        <sz val="11"/>
        <color theme="1"/>
        <rFont val="宋体"/>
        <charset val="134"/>
        <scheme val="minor"/>
      </rPr>
      <t xml:space="preserve">79587
</t>
    </r>
    <r>
      <rPr>
        <sz val="11"/>
        <rFont val="宋体"/>
        <charset val="134"/>
        <scheme val="minor"/>
      </rPr>
      <t>79588</t>
    </r>
  </si>
  <si>
    <t>RBSKDS0019</t>
  </si>
  <si>
    <t>BENZ 6390-759-401/712
 CHINA 男上装</t>
  </si>
  <si>
    <t>白色缎带洗标CLBCGEN003*6页-60*25mm-401色</t>
  </si>
  <si>
    <t>白色缎带洗标CLBCGEN003*4页-60*25mm-712色</t>
  </si>
  <si>
    <t>白色挂耳LPBCGEN001-8*26mm</t>
  </si>
  <si>
    <t>白色RFID织标WLBCRFI013-65*19mm（+4%）</t>
  </si>
  <si>
    <t>白色RFID织标WLBCRFI013-65*19mm-免费损耗1%</t>
  </si>
  <si>
    <t>白色RFID织标WLBCRFI013-65*19mm-大货样</t>
  </si>
  <si>
    <t>RBSKDS0020</t>
  </si>
  <si>
    <t>RUCULA 6799-759-924
 CHINA 男上装</t>
  </si>
  <si>
    <t>白色缎带洗标CLBCGEN003*4页-60*25mm</t>
  </si>
  <si>
    <t>RBSKDS0033</t>
  </si>
  <si>
    <t>RUCULA 6799-759-924
 CHINA 男上装 补单</t>
  </si>
  <si>
    <t>编号
（发票张数）</t>
  </si>
  <si>
    <t>开票抬头
（请填写全名）</t>
  </si>
  <si>
    <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
（比如吊粒，吊牌等，大致写一下就可以）</t>
    </r>
  </si>
  <si>
    <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
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</si>
  <si>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千克</t>
  </si>
  <si>
    <t>MOZ3101250502BERSCY</t>
  </si>
  <si>
    <t>6894-758</t>
  </si>
  <si>
    <t>纺织产品*挂绳</t>
  </si>
  <si>
    <t>100%棉</t>
  </si>
  <si>
    <t>MOZ3101250507BERSCY</t>
  </si>
  <si>
    <t>MOZ3101250515BERSCY</t>
  </si>
  <si>
    <t>MOZ3101250524BERSCY</t>
  </si>
  <si>
    <t>6608-758</t>
  </si>
  <si>
    <t>6769-758</t>
  </si>
  <si>
    <t>RBSKDS0015</t>
  </si>
  <si>
    <t>RULIO 6769-758-742/800
CAMBODIA 男上装 外套 补单</t>
  </si>
  <si>
    <t>白色吊牌HPBCRFI001-60*95mm-RFID LOGO-742色</t>
  </si>
  <si>
    <t>转成人民币抵扣</t>
  </si>
  <si>
    <t>按照7.19汇率计算</t>
  </si>
  <si>
    <t>还剩3036.63，留作下次抵扣</t>
  </si>
  <si>
    <t>79686
79687</t>
  </si>
  <si>
    <t>RBSKDS0017</t>
  </si>
  <si>
    <t>RANIA 6894-450-800/725
CAMBODIA 女大衣</t>
  </si>
  <si>
    <t>白色缎带洗标CLBCGEN003*1页-60*25mm（条码页）</t>
  </si>
  <si>
    <t>76519
77745</t>
  </si>
  <si>
    <t>RBSKDS0012</t>
  </si>
  <si>
    <t>COJIN 6608-758-807
CAMBODIA 女上装  外套翻单2</t>
  </si>
  <si>
    <t>黑色织标WLBCGEN013-51*51mm（+1%）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</si>
</sst>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9"/>
      <color rgb="FF000000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</cellStyleXfs>
  <cellXfs count="16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2" borderId="0" xfId="0" applyFont="1" applyFill="1" applyAlignment="1">
      <alignment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14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/>
    </xf>
    <xf numFmtId="179" fontId="6" fillId="0" borderId="0" xfId="0" applyNumberFormat="1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7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0" fillId="10" borderId="2" xfId="0" applyNumberForma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14" fontId="0" fillId="10" borderId="3" xfId="0" applyNumberForma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3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58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>
      <alignment vertical="center"/>
    </xf>
    <xf numFmtId="0" fontId="11" fillId="8" borderId="1" xfId="0" applyFont="1" applyFill="1" applyBorder="1" applyAlignment="1">
      <alignment horizontal="center" vertical="center" wrapText="1"/>
    </xf>
    <xf numFmtId="58" fontId="11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>
      <alignment vertical="center"/>
    </xf>
    <xf numFmtId="0" fontId="0" fillId="9" borderId="1" xfId="0" applyFill="1" applyBorder="1" applyAlignment="1">
      <alignment horizontal="center" vertical="center"/>
    </xf>
    <xf numFmtId="58" fontId="11" fillId="9" borderId="1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>
      <alignment vertical="center"/>
    </xf>
    <xf numFmtId="0" fontId="11" fillId="10" borderId="1" xfId="0" applyFont="1" applyFill="1" applyBorder="1" applyAlignment="1">
      <alignment horizontal="center" vertical="center" wrapText="1"/>
    </xf>
    <xf numFmtId="58" fontId="11" fillId="10" borderId="1" xfId="0" applyNumberFormat="1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2" fillId="10" borderId="1" xfId="0" applyFon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58" fontId="11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58" fontId="11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>
      <alignment vertical="center"/>
    </xf>
    <xf numFmtId="0" fontId="0" fillId="7" borderId="1" xfId="0" applyFill="1" applyBorder="1" applyAlignment="1">
      <alignment horizontal="center" vertical="center"/>
    </xf>
    <xf numFmtId="58" fontId="11" fillId="7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58" fontId="11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58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>
      <alignment vertical="center"/>
    </xf>
    <xf numFmtId="8" fontId="11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8" fontId="11" fillId="8" borderId="1" xfId="0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8" fontId="11" fillId="9" borderId="1" xfId="0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8" fontId="11" fillId="10" borderId="1" xfId="0" applyNumberFormat="1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/>
    </xf>
    <xf numFmtId="8" fontId="11" fillId="5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8" fontId="11" fillId="6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8" fontId="11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8" fontId="11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8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58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8" fontId="11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D9D9D9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zoomScaleSheetLayoutView="70" workbookViewId="0">
      <selection activeCell="D18" sqref="D18"/>
    </sheetView>
  </sheetViews>
  <sheetFormatPr defaultColWidth="8.72727272727273" defaultRowHeight="14"/>
  <cols>
    <col min="1" max="1" width="16" style="2" customWidth="1"/>
    <col min="2" max="2" width="13" style="2" customWidth="1"/>
    <col min="3" max="3" width="9.09090909090909" style="2" customWidth="1"/>
    <col min="4" max="4" width="16.8818181818182" style="2" customWidth="1"/>
    <col min="5" max="5" width="24.8181818181818" style="2" customWidth="1"/>
    <col min="6" max="6" width="42.0909090909091" style="2" customWidth="1"/>
    <col min="7" max="7" width="12.9090909090909" style="2" customWidth="1"/>
    <col min="8" max="8" width="11.5454545454545" style="2" customWidth="1"/>
    <col min="9" max="9" width="12.9090909090909" style="2" customWidth="1"/>
    <col min="10" max="10" width="47.4545454545455" style="2" customWidth="1"/>
    <col min="11" max="12" width="15.5818181818182" style="2" customWidth="1"/>
    <col min="13" max="16384" width="8.72727272727273" style="2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ht="13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61" t="s">
        <v>9</v>
      </c>
    </row>
    <row r="3" spans="1:9">
      <c r="A3" s="11">
        <v>45622</v>
      </c>
      <c r="B3" s="12" t="s">
        <v>10</v>
      </c>
      <c r="C3" s="87"/>
      <c r="D3" s="14" t="s">
        <v>11</v>
      </c>
      <c r="E3" s="13" t="s">
        <v>12</v>
      </c>
      <c r="F3" s="13" t="s">
        <v>12</v>
      </c>
      <c r="G3" s="17">
        <v>1</v>
      </c>
      <c r="H3" s="17">
        <v>4000</v>
      </c>
      <c r="I3" s="162">
        <f>G3*H3</f>
        <v>4000</v>
      </c>
    </row>
    <row r="8" ht="28.5" spans="1:10">
      <c r="A8" s="156" t="s">
        <v>13</v>
      </c>
      <c r="B8" s="156"/>
      <c r="C8" s="156"/>
      <c r="D8" s="156"/>
      <c r="E8" s="156"/>
      <c r="F8" s="156"/>
      <c r="G8" s="156"/>
      <c r="H8" s="156"/>
      <c r="I8" s="156"/>
      <c r="J8" s="156"/>
    </row>
    <row r="9" ht="57" spans="1:10">
      <c r="A9" s="157" t="s">
        <v>14</v>
      </c>
      <c r="B9" s="157" t="s">
        <v>15</v>
      </c>
      <c r="C9" s="157" t="s">
        <v>16</v>
      </c>
      <c r="D9" s="157" t="s">
        <v>17</v>
      </c>
      <c r="E9" s="157" t="s">
        <v>18</v>
      </c>
      <c r="F9" s="157" t="s">
        <v>19</v>
      </c>
      <c r="G9" s="157" t="s">
        <v>20</v>
      </c>
      <c r="H9" s="157" t="s">
        <v>21</v>
      </c>
      <c r="I9" s="157" t="s">
        <v>22</v>
      </c>
      <c r="J9" s="157" t="s">
        <v>23</v>
      </c>
    </row>
    <row r="10" ht="14.5" spans="1:10">
      <c r="A10" s="158">
        <v>1</v>
      </c>
      <c r="B10" s="159">
        <v>45650</v>
      </c>
      <c r="C10" s="157" t="s">
        <v>24</v>
      </c>
      <c r="D10" s="157" t="s">
        <v>25</v>
      </c>
      <c r="E10" s="160" t="s">
        <v>26</v>
      </c>
      <c r="F10" s="157" t="s">
        <v>27</v>
      </c>
      <c r="G10" s="157" t="s">
        <v>28</v>
      </c>
      <c r="H10" s="157">
        <v>4000</v>
      </c>
      <c r="I10" s="163">
        <v>1280</v>
      </c>
      <c r="J10" s="164" t="s">
        <v>29</v>
      </c>
    </row>
    <row r="11" ht="14.5" spans="1:10">
      <c r="A11" s="158"/>
      <c r="B11" s="159"/>
      <c r="C11" s="157"/>
      <c r="D11" s="157"/>
      <c r="E11" s="160" t="s">
        <v>30</v>
      </c>
      <c r="F11" s="157" t="s">
        <v>27</v>
      </c>
      <c r="G11" s="157" t="s">
        <v>28</v>
      </c>
      <c r="H11" s="12">
        <v>40000</v>
      </c>
      <c r="I11" s="163">
        <v>1680</v>
      </c>
      <c r="J11" s="165"/>
    </row>
    <row r="12" ht="14.5" spans="1:10">
      <c r="A12" s="158"/>
      <c r="B12" s="159"/>
      <c r="C12" s="157"/>
      <c r="D12" s="157"/>
      <c r="E12" s="160" t="s">
        <v>31</v>
      </c>
      <c r="F12" s="157" t="s">
        <v>32</v>
      </c>
      <c r="G12" s="157" t="s">
        <v>28</v>
      </c>
      <c r="H12" s="12">
        <v>4000</v>
      </c>
      <c r="I12" s="163">
        <v>1040</v>
      </c>
      <c r="J12" s="166"/>
    </row>
  </sheetData>
  <mergeCells count="7">
    <mergeCell ref="A1:I1"/>
    <mergeCell ref="A8:J8"/>
    <mergeCell ref="A10:A12"/>
    <mergeCell ref="B10:B12"/>
    <mergeCell ref="C10:C12"/>
    <mergeCell ref="D10:D12"/>
    <mergeCell ref="J10:J12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6"/>
  <sheetViews>
    <sheetView tabSelected="1" zoomScale="85" zoomScaleNormal="85" workbookViewId="0">
      <selection activeCell="A92" sqref="A92:J92"/>
    </sheetView>
  </sheetViews>
  <sheetFormatPr defaultColWidth="24.7272727272727" defaultRowHeight="27" customHeight="1"/>
  <cols>
    <col min="1" max="1" width="16.5727272727273" style="1" customWidth="1"/>
    <col min="2" max="2" width="15.5" style="1" customWidth="1"/>
    <col min="3" max="3" width="24.7272727272727" style="1" customWidth="1"/>
    <col min="4" max="4" width="18.2818181818182" style="1" customWidth="1"/>
    <col min="5" max="5" width="36.3636363636364" style="1" customWidth="1"/>
    <col min="6" max="6" width="52.8272727272727" style="1" customWidth="1"/>
    <col min="7" max="7" width="15.9363636363636" style="1" customWidth="1"/>
    <col min="8" max="8" width="16.3545454545455" style="1" customWidth="1"/>
    <col min="9" max="9" width="16.6727272727273" style="1" customWidth="1"/>
    <col min="10" max="10" width="23.8181818181818" style="2" customWidth="1"/>
    <col min="11" max="16384" width="24.7272727272727" style="2" customWidth="1"/>
  </cols>
  <sheetData>
    <row r="1" ht="44" customHeight="1" spans="1:9">
      <c r="A1" s="3" t="s">
        <v>33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6" t="s">
        <v>34</v>
      </c>
    </row>
    <row r="3" customHeight="1" spans="1:9">
      <c r="A3" s="11">
        <v>45715</v>
      </c>
      <c r="B3" s="12" t="s">
        <v>10</v>
      </c>
      <c r="C3" s="13" t="s">
        <v>35</v>
      </c>
      <c r="D3" s="14" t="s">
        <v>36</v>
      </c>
      <c r="E3" s="13" t="s">
        <v>37</v>
      </c>
      <c r="F3" s="41" t="s">
        <v>38</v>
      </c>
      <c r="G3" s="41">
        <f>3500*4</f>
        <v>14000</v>
      </c>
      <c r="H3" s="42">
        <v>0.25</v>
      </c>
      <c r="I3" s="42">
        <f>G3*H3</f>
        <v>3500</v>
      </c>
    </row>
    <row r="4" customHeight="1" spans="1:9">
      <c r="A4" s="11"/>
      <c r="B4" s="12"/>
      <c r="C4" s="12"/>
      <c r="D4" s="14"/>
      <c r="E4" s="13"/>
      <c r="F4" s="43" t="s">
        <v>38</v>
      </c>
      <c r="G4" s="43">
        <v>3000</v>
      </c>
      <c r="H4" s="44">
        <v>0.25</v>
      </c>
      <c r="I4" s="44">
        <f>G4*H4</f>
        <v>750</v>
      </c>
    </row>
    <row r="5" customHeight="1" spans="1:9">
      <c r="A5" s="11">
        <v>45733</v>
      </c>
      <c r="B5" s="12" t="s">
        <v>10</v>
      </c>
      <c r="C5" s="13" t="s">
        <v>39</v>
      </c>
      <c r="D5" s="14" t="s">
        <v>40</v>
      </c>
      <c r="E5" s="13" t="s">
        <v>41</v>
      </c>
      <c r="F5" s="17" t="s">
        <v>42</v>
      </c>
      <c r="G5" s="12">
        <f>4000+11</f>
        <v>4011</v>
      </c>
      <c r="H5" s="12">
        <v>1.02</v>
      </c>
      <c r="I5" s="12">
        <f t="shared" ref="I5:I49" si="0">G5*H5</f>
        <v>4091.22</v>
      </c>
    </row>
    <row r="6" customHeight="1" spans="1:9">
      <c r="A6" s="11"/>
      <c r="B6" s="12"/>
      <c r="C6" s="12"/>
      <c r="D6" s="14"/>
      <c r="E6" s="13"/>
      <c r="F6" s="17" t="s">
        <v>43</v>
      </c>
      <c r="G6" s="12">
        <v>40</v>
      </c>
      <c r="H6" s="12">
        <v>0</v>
      </c>
      <c r="I6" s="12">
        <f t="shared" si="0"/>
        <v>0</v>
      </c>
    </row>
    <row r="7" customHeight="1" spans="1:9">
      <c r="A7" s="11"/>
      <c r="B7" s="12"/>
      <c r="C7" s="12"/>
      <c r="D7" s="14"/>
      <c r="E7" s="13"/>
      <c r="F7" s="13" t="s">
        <v>44</v>
      </c>
      <c r="G7" s="12">
        <v>50</v>
      </c>
      <c r="H7" s="12">
        <v>0</v>
      </c>
      <c r="I7" s="12">
        <f t="shared" si="0"/>
        <v>0</v>
      </c>
    </row>
    <row r="8" customHeight="1" spans="1:9">
      <c r="A8" s="11"/>
      <c r="B8" s="12"/>
      <c r="C8" s="12"/>
      <c r="D8" s="14"/>
      <c r="E8" s="13"/>
      <c r="F8" s="17" t="s">
        <v>45</v>
      </c>
      <c r="G8" s="12">
        <v>161</v>
      </c>
      <c r="H8" s="12">
        <v>1.02</v>
      </c>
      <c r="I8" s="12">
        <f t="shared" si="0"/>
        <v>164.22</v>
      </c>
    </row>
    <row r="9" customHeight="1" spans="1:9">
      <c r="A9" s="11"/>
      <c r="B9" s="12"/>
      <c r="C9" s="12"/>
      <c r="D9" s="14"/>
      <c r="E9" s="13"/>
      <c r="F9" s="17" t="s">
        <v>46</v>
      </c>
      <c r="G9" s="12">
        <v>333</v>
      </c>
      <c r="H9" s="12">
        <v>1.02</v>
      </c>
      <c r="I9" s="12">
        <f t="shared" si="0"/>
        <v>339.66</v>
      </c>
    </row>
    <row r="10" customHeight="1" spans="1:9">
      <c r="A10" s="11"/>
      <c r="B10" s="12"/>
      <c r="C10" s="12"/>
      <c r="D10" s="14"/>
      <c r="E10" s="13"/>
      <c r="F10" s="17" t="s">
        <v>43</v>
      </c>
      <c r="G10" s="12">
        <v>3</v>
      </c>
      <c r="H10" s="12">
        <v>0</v>
      </c>
      <c r="I10" s="12">
        <f t="shared" si="0"/>
        <v>0</v>
      </c>
    </row>
    <row r="11" customHeight="1" spans="1:9">
      <c r="A11" s="11"/>
      <c r="B11" s="12"/>
      <c r="C11" s="12"/>
      <c r="D11" s="14"/>
      <c r="E11" s="13"/>
      <c r="F11" s="17" t="s">
        <v>47</v>
      </c>
      <c r="G11" s="12">
        <v>4161</v>
      </c>
      <c r="H11" s="12">
        <v>1.02</v>
      </c>
      <c r="I11" s="12">
        <f t="shared" si="0"/>
        <v>4244.22</v>
      </c>
    </row>
    <row r="12" customHeight="1" spans="1:9">
      <c r="A12" s="11"/>
      <c r="B12" s="12"/>
      <c r="C12" s="12"/>
      <c r="D12" s="14"/>
      <c r="E12" s="13"/>
      <c r="F12" s="17" t="s">
        <v>48</v>
      </c>
      <c r="G12" s="12">
        <f>4000*0.01</f>
        <v>40</v>
      </c>
      <c r="H12" s="12">
        <v>0</v>
      </c>
      <c r="I12" s="12">
        <f t="shared" si="0"/>
        <v>0</v>
      </c>
    </row>
    <row r="13" customHeight="1" spans="1:9">
      <c r="A13" s="11"/>
      <c r="B13" s="12"/>
      <c r="C13" s="12"/>
      <c r="D13" s="14"/>
      <c r="E13" s="13"/>
      <c r="F13" s="17" t="s">
        <v>49</v>
      </c>
      <c r="G13" s="12">
        <f>5*10</f>
        <v>50</v>
      </c>
      <c r="H13" s="12">
        <v>0</v>
      </c>
      <c r="I13" s="12">
        <f t="shared" si="0"/>
        <v>0</v>
      </c>
    </row>
    <row r="14" customHeight="1" spans="1:9">
      <c r="A14" s="11"/>
      <c r="B14" s="12"/>
      <c r="C14" s="12"/>
      <c r="D14" s="14"/>
      <c r="E14" s="13"/>
      <c r="F14" s="17" t="s">
        <v>38</v>
      </c>
      <c r="G14" s="12">
        <f>4000+10+4000-2000-G16</f>
        <v>4000</v>
      </c>
      <c r="H14" s="12">
        <v>0.25</v>
      </c>
      <c r="I14" s="12">
        <f t="shared" si="0"/>
        <v>1000</v>
      </c>
    </row>
    <row r="15" customHeight="1" spans="1:9">
      <c r="A15" s="11"/>
      <c r="B15" s="12"/>
      <c r="C15" s="12"/>
      <c r="D15" s="14"/>
      <c r="E15" s="13"/>
      <c r="F15" s="12" t="s">
        <v>50</v>
      </c>
      <c r="G15" s="12">
        <f>4000+10+4000-2000-G17</f>
        <v>4000</v>
      </c>
      <c r="H15" s="12">
        <v>0.11</v>
      </c>
      <c r="I15" s="12">
        <f t="shared" si="0"/>
        <v>440</v>
      </c>
    </row>
    <row r="16" customHeight="1" spans="1:9">
      <c r="A16" s="11"/>
      <c r="B16" s="12"/>
      <c r="C16" s="12"/>
      <c r="D16" s="14"/>
      <c r="E16" s="13"/>
      <c r="F16" s="17" t="s">
        <v>38</v>
      </c>
      <c r="G16" s="12">
        <f>4000+10+4000-2000-4000</f>
        <v>2010</v>
      </c>
      <c r="H16" s="12">
        <v>0.25</v>
      </c>
      <c r="I16" s="12">
        <f t="shared" si="0"/>
        <v>502.5</v>
      </c>
    </row>
    <row r="17" customHeight="1" spans="1:9">
      <c r="A17" s="11"/>
      <c r="B17" s="12"/>
      <c r="C17" s="12"/>
      <c r="D17" s="14"/>
      <c r="E17" s="13"/>
      <c r="F17" s="12" t="s">
        <v>50</v>
      </c>
      <c r="G17" s="12">
        <f>4000+10+4000-2000-4000</f>
        <v>2010</v>
      </c>
      <c r="H17" s="12">
        <v>0.11</v>
      </c>
      <c r="I17" s="12">
        <f t="shared" si="0"/>
        <v>221.1</v>
      </c>
    </row>
    <row r="18" customHeight="1" spans="1:9">
      <c r="A18" s="11"/>
      <c r="B18" s="12"/>
      <c r="C18" s="12"/>
      <c r="D18" s="14"/>
      <c r="E18" s="13"/>
      <c r="F18" s="17" t="s">
        <v>51</v>
      </c>
      <c r="G18" s="12">
        <v>2000</v>
      </c>
      <c r="H18" s="12">
        <v>0.22</v>
      </c>
      <c r="I18" s="12">
        <f t="shared" si="0"/>
        <v>440</v>
      </c>
    </row>
    <row r="19" customHeight="1" spans="1:9">
      <c r="A19" s="11"/>
      <c r="B19" s="12"/>
      <c r="C19" s="12"/>
      <c r="D19" s="14"/>
      <c r="E19" s="13"/>
      <c r="F19" s="17" t="s">
        <v>52</v>
      </c>
      <c r="G19" s="12">
        <v>2000</v>
      </c>
      <c r="H19" s="12">
        <v>0.11</v>
      </c>
      <c r="I19" s="12">
        <f t="shared" si="0"/>
        <v>220</v>
      </c>
    </row>
    <row r="20" customHeight="1" spans="1:9">
      <c r="A20" s="11"/>
      <c r="B20" s="12"/>
      <c r="C20" s="12"/>
      <c r="D20" s="14"/>
      <c r="E20" s="13"/>
      <c r="F20" s="12" t="s">
        <v>53</v>
      </c>
      <c r="G20" s="12">
        <f>4011*7</f>
        <v>28077</v>
      </c>
      <c r="H20" s="12">
        <v>0.042</v>
      </c>
      <c r="I20" s="12">
        <f t="shared" si="0"/>
        <v>1179.234</v>
      </c>
    </row>
    <row r="21" customHeight="1" spans="1:9">
      <c r="A21" s="11"/>
      <c r="B21" s="12"/>
      <c r="C21" s="12"/>
      <c r="D21" s="14"/>
      <c r="E21" s="13"/>
      <c r="F21" s="12" t="s">
        <v>54</v>
      </c>
      <c r="G21" s="12">
        <f>320*7</f>
        <v>2240</v>
      </c>
      <c r="H21" s="12">
        <v>0.042</v>
      </c>
      <c r="I21" s="12">
        <f t="shared" si="0"/>
        <v>94.08</v>
      </c>
    </row>
    <row r="22" customHeight="1" spans="1:9">
      <c r="A22" s="11"/>
      <c r="B22" s="12"/>
      <c r="C22" s="12"/>
      <c r="D22" s="14"/>
      <c r="E22" s="13"/>
      <c r="F22" s="12" t="s">
        <v>55</v>
      </c>
      <c r="G22" s="12">
        <f>4000*7</f>
        <v>28000</v>
      </c>
      <c r="H22" s="12">
        <v>0.042</v>
      </c>
      <c r="I22" s="12">
        <f t="shared" si="0"/>
        <v>1176</v>
      </c>
    </row>
    <row r="23" customHeight="1" spans="1:9">
      <c r="A23" s="11">
        <v>45742</v>
      </c>
      <c r="B23" s="12" t="s">
        <v>10</v>
      </c>
      <c r="C23" s="13">
        <v>76519</v>
      </c>
      <c r="D23" s="14" t="s">
        <v>56</v>
      </c>
      <c r="E23" s="13" t="s">
        <v>57</v>
      </c>
      <c r="F23" s="17" t="s">
        <v>58</v>
      </c>
      <c r="G23" s="12">
        <v>6240</v>
      </c>
      <c r="H23" s="12">
        <v>1.02</v>
      </c>
      <c r="I23" s="12">
        <f t="shared" si="0"/>
        <v>6364.8</v>
      </c>
    </row>
    <row r="24" customHeight="1" spans="1:9">
      <c r="A24" s="11"/>
      <c r="B24" s="12"/>
      <c r="C24" s="12"/>
      <c r="D24" s="14"/>
      <c r="E24" s="13"/>
      <c r="F24" s="17" t="s">
        <v>43</v>
      </c>
      <c r="G24" s="12">
        <v>60</v>
      </c>
      <c r="H24" s="12">
        <v>0</v>
      </c>
      <c r="I24" s="12">
        <f t="shared" si="0"/>
        <v>0</v>
      </c>
    </row>
    <row r="25" customHeight="1" spans="1:9">
      <c r="A25" s="11"/>
      <c r="B25" s="12"/>
      <c r="C25" s="12"/>
      <c r="D25" s="14"/>
      <c r="E25" s="13"/>
      <c r="F25" s="13" t="s">
        <v>44</v>
      </c>
      <c r="G25" s="12">
        <v>10</v>
      </c>
      <c r="H25" s="12">
        <v>0</v>
      </c>
      <c r="I25" s="12">
        <f t="shared" si="0"/>
        <v>0</v>
      </c>
    </row>
    <row r="26" customHeight="1" spans="1:9">
      <c r="A26" s="11"/>
      <c r="B26" s="12"/>
      <c r="C26" s="12"/>
      <c r="D26" s="14"/>
      <c r="E26" s="13"/>
      <c r="F26" s="45" t="s">
        <v>59</v>
      </c>
      <c r="G26" s="46">
        <v>6000</v>
      </c>
      <c r="H26" s="47">
        <v>0.11</v>
      </c>
      <c r="I26" s="46">
        <f t="shared" si="0"/>
        <v>660</v>
      </c>
    </row>
    <row r="27" customHeight="1" spans="1:9">
      <c r="A27" s="11">
        <v>45742</v>
      </c>
      <c r="B27" s="12" t="s">
        <v>10</v>
      </c>
      <c r="C27" s="13" t="s">
        <v>60</v>
      </c>
      <c r="D27" s="14" t="s">
        <v>61</v>
      </c>
      <c r="E27" s="13" t="s">
        <v>62</v>
      </c>
      <c r="F27" s="17" t="s">
        <v>58</v>
      </c>
      <c r="G27" s="12">
        <f>10000*1.04</f>
        <v>10400</v>
      </c>
      <c r="H27" s="12">
        <v>1.02</v>
      </c>
      <c r="I27" s="12">
        <f t="shared" si="0"/>
        <v>10608</v>
      </c>
    </row>
    <row r="28" customHeight="1" spans="1:9">
      <c r="A28" s="11"/>
      <c r="B28" s="12"/>
      <c r="C28" s="12"/>
      <c r="D28" s="14"/>
      <c r="E28" s="13"/>
      <c r="F28" s="17" t="s">
        <v>43</v>
      </c>
      <c r="G28" s="12">
        <f>10000*0.01</f>
        <v>100</v>
      </c>
      <c r="H28" s="12">
        <v>0</v>
      </c>
      <c r="I28" s="12">
        <f t="shared" si="0"/>
        <v>0</v>
      </c>
    </row>
    <row r="29" customHeight="1" spans="1:9">
      <c r="A29" s="11"/>
      <c r="B29" s="12"/>
      <c r="C29" s="12"/>
      <c r="D29" s="14"/>
      <c r="E29" s="13"/>
      <c r="F29" s="13" t="s">
        <v>44</v>
      </c>
      <c r="G29" s="12">
        <f>5*5</f>
        <v>25</v>
      </c>
      <c r="H29" s="12">
        <v>0</v>
      </c>
      <c r="I29" s="12">
        <f t="shared" si="0"/>
        <v>0</v>
      </c>
    </row>
    <row r="30" customHeight="1" spans="1:9">
      <c r="A30" s="11"/>
      <c r="B30" s="12"/>
      <c r="C30" s="12"/>
      <c r="D30" s="14"/>
      <c r="E30" s="13"/>
      <c r="F30" s="17" t="s">
        <v>45</v>
      </c>
      <c r="G30" s="12">
        <f>5000*1.04</f>
        <v>5200</v>
      </c>
      <c r="H30" s="12">
        <v>1.02</v>
      </c>
      <c r="I30" s="12">
        <f t="shared" si="0"/>
        <v>5304</v>
      </c>
    </row>
    <row r="31" customHeight="1" spans="1:9">
      <c r="A31" s="11"/>
      <c r="B31" s="12"/>
      <c r="C31" s="12"/>
      <c r="D31" s="14"/>
      <c r="E31" s="13"/>
      <c r="F31" s="17" t="s">
        <v>43</v>
      </c>
      <c r="G31" s="12">
        <f>5000*0.01</f>
        <v>50</v>
      </c>
      <c r="H31" s="12">
        <v>0</v>
      </c>
      <c r="I31" s="12">
        <f t="shared" si="0"/>
        <v>0</v>
      </c>
    </row>
    <row r="32" customHeight="1" spans="1:9">
      <c r="A32" s="11"/>
      <c r="B32" s="12"/>
      <c r="C32" s="12"/>
      <c r="D32" s="14"/>
      <c r="E32" s="13"/>
      <c r="F32" s="17" t="s">
        <v>38</v>
      </c>
      <c r="G32" s="12">
        <v>5000</v>
      </c>
      <c r="H32" s="12">
        <v>0.25</v>
      </c>
      <c r="I32" s="12">
        <f t="shared" si="0"/>
        <v>1250</v>
      </c>
    </row>
    <row r="33" customHeight="1" spans="1:9">
      <c r="A33" s="11"/>
      <c r="B33" s="12"/>
      <c r="C33" s="12"/>
      <c r="D33" s="14"/>
      <c r="E33" s="13"/>
      <c r="F33" s="12" t="s">
        <v>50</v>
      </c>
      <c r="G33" s="12">
        <v>5000</v>
      </c>
      <c r="H33" s="12">
        <v>0.11</v>
      </c>
      <c r="I33" s="12">
        <f t="shared" si="0"/>
        <v>550</v>
      </c>
    </row>
    <row r="34" customHeight="1" spans="1:9">
      <c r="A34" s="11"/>
      <c r="B34" s="12"/>
      <c r="C34" s="12"/>
      <c r="D34" s="14"/>
      <c r="E34" s="13"/>
      <c r="F34" s="17" t="s">
        <v>38</v>
      </c>
      <c r="G34" s="12">
        <f>10000-450-5000</f>
        <v>4550</v>
      </c>
      <c r="H34" s="12">
        <v>0.25</v>
      </c>
      <c r="I34" s="12">
        <f t="shared" si="0"/>
        <v>1137.5</v>
      </c>
    </row>
    <row r="35" customHeight="1" spans="1:9">
      <c r="A35" s="11"/>
      <c r="B35" s="12"/>
      <c r="C35" s="12"/>
      <c r="D35" s="14"/>
      <c r="E35" s="13"/>
      <c r="F35" s="12" t="s">
        <v>50</v>
      </c>
      <c r="G35" s="12">
        <f>10000-450-5000</f>
        <v>4550</v>
      </c>
      <c r="H35" s="12">
        <v>0.11</v>
      </c>
      <c r="I35" s="12">
        <f t="shared" si="0"/>
        <v>500.5</v>
      </c>
    </row>
    <row r="36" customHeight="1" spans="1:9">
      <c r="A36" s="11"/>
      <c r="B36" s="12"/>
      <c r="C36" s="12"/>
      <c r="D36" s="14"/>
      <c r="E36" s="13"/>
      <c r="F36" s="17" t="s">
        <v>38</v>
      </c>
      <c r="G36" s="12">
        <f>10000-450-4550</f>
        <v>5000</v>
      </c>
      <c r="H36" s="12">
        <v>0.25</v>
      </c>
      <c r="I36" s="12">
        <f t="shared" si="0"/>
        <v>1250</v>
      </c>
    </row>
    <row r="37" customHeight="1" spans="1:9">
      <c r="A37" s="11"/>
      <c r="B37" s="12"/>
      <c r="C37" s="12"/>
      <c r="D37" s="14"/>
      <c r="E37" s="13"/>
      <c r="F37" s="12" t="s">
        <v>50</v>
      </c>
      <c r="G37" s="12">
        <f>10000-450-4550</f>
        <v>5000</v>
      </c>
      <c r="H37" s="12">
        <v>0.11</v>
      </c>
      <c r="I37" s="12">
        <f t="shared" si="0"/>
        <v>550</v>
      </c>
    </row>
    <row r="38" customHeight="1" spans="1:9">
      <c r="A38" s="11"/>
      <c r="B38" s="12"/>
      <c r="C38" s="12"/>
      <c r="D38" s="14"/>
      <c r="E38" s="13"/>
      <c r="F38" s="17" t="s">
        <v>63</v>
      </c>
      <c r="G38" s="12">
        <v>450</v>
      </c>
      <c r="H38" s="12">
        <v>0.22</v>
      </c>
      <c r="I38" s="12">
        <f t="shared" si="0"/>
        <v>99</v>
      </c>
    </row>
    <row r="39" customHeight="1" spans="1:9">
      <c r="A39" s="11"/>
      <c r="B39" s="12"/>
      <c r="C39" s="12"/>
      <c r="D39" s="14"/>
      <c r="E39" s="13"/>
      <c r="F39" s="17" t="s">
        <v>52</v>
      </c>
      <c r="G39" s="12">
        <v>450</v>
      </c>
      <c r="H39" s="12">
        <v>0.11</v>
      </c>
      <c r="I39" s="12">
        <f t="shared" si="0"/>
        <v>49.5</v>
      </c>
    </row>
    <row r="40" customHeight="1" spans="1:9">
      <c r="A40" s="11"/>
      <c r="B40" s="12"/>
      <c r="C40" s="12"/>
      <c r="D40" s="14"/>
      <c r="E40" s="13"/>
      <c r="F40" s="17" t="s">
        <v>64</v>
      </c>
      <c r="G40" s="12">
        <v>5000</v>
      </c>
      <c r="H40" s="12">
        <v>0.1</v>
      </c>
      <c r="I40" s="12">
        <f t="shared" si="0"/>
        <v>500</v>
      </c>
    </row>
    <row r="41" customHeight="1" spans="1:9">
      <c r="A41" s="11"/>
      <c r="B41" s="12"/>
      <c r="C41" s="12"/>
      <c r="D41" s="14"/>
      <c r="E41" s="13"/>
      <c r="F41" s="12" t="s">
        <v>53</v>
      </c>
      <c r="G41" s="12">
        <f>10000*7</f>
        <v>70000</v>
      </c>
      <c r="H41" s="12">
        <v>0.042</v>
      </c>
      <c r="I41" s="12">
        <f t="shared" si="0"/>
        <v>2940</v>
      </c>
    </row>
    <row r="42" customHeight="1" spans="1:9">
      <c r="A42" s="11"/>
      <c r="B42" s="12"/>
      <c r="C42" s="12"/>
      <c r="D42" s="14"/>
      <c r="E42" s="13"/>
      <c r="F42" s="12" t="s">
        <v>53</v>
      </c>
      <c r="G42" s="12">
        <f>5000*7</f>
        <v>35000</v>
      </c>
      <c r="H42" s="12">
        <v>0.042</v>
      </c>
      <c r="I42" s="12">
        <f t="shared" si="0"/>
        <v>1470</v>
      </c>
    </row>
    <row r="43" customHeight="1" spans="1:9">
      <c r="A43" s="11">
        <v>45749</v>
      </c>
      <c r="B43" s="12" t="s">
        <v>10</v>
      </c>
      <c r="C43" s="13">
        <v>77745</v>
      </c>
      <c r="D43" s="14" t="s">
        <v>65</v>
      </c>
      <c r="E43" s="13" t="s">
        <v>66</v>
      </c>
      <c r="F43" s="17" t="s">
        <v>58</v>
      </c>
      <c r="G43" s="12">
        <f>6000*1.04</f>
        <v>6240</v>
      </c>
      <c r="H43" s="12">
        <v>1.02</v>
      </c>
      <c r="I43" s="12">
        <f t="shared" si="0"/>
        <v>6364.8</v>
      </c>
    </row>
    <row r="44" customHeight="1" spans="1:9">
      <c r="A44" s="11"/>
      <c r="B44" s="12"/>
      <c r="C44" s="12"/>
      <c r="D44" s="14"/>
      <c r="E44" s="13"/>
      <c r="F44" s="17" t="s">
        <v>43</v>
      </c>
      <c r="G44" s="12">
        <f>6000*0.01</f>
        <v>60</v>
      </c>
      <c r="H44" s="12">
        <v>0</v>
      </c>
      <c r="I44" s="12">
        <f t="shared" si="0"/>
        <v>0</v>
      </c>
    </row>
    <row r="45" customHeight="1" spans="1:9">
      <c r="A45" s="11"/>
      <c r="B45" s="12"/>
      <c r="C45" s="12"/>
      <c r="D45" s="14"/>
      <c r="E45" s="13"/>
      <c r="F45" s="48" t="s">
        <v>59</v>
      </c>
      <c r="G45" s="49">
        <v>6000</v>
      </c>
      <c r="H45" s="50">
        <v>0.11</v>
      </c>
      <c r="I45" s="49">
        <f t="shared" si="0"/>
        <v>660</v>
      </c>
    </row>
    <row r="46" customHeight="1" spans="1:9">
      <c r="A46" s="11"/>
      <c r="B46" s="12"/>
      <c r="C46" s="12"/>
      <c r="D46" s="14"/>
      <c r="E46" s="13"/>
      <c r="F46" s="51" t="s">
        <v>63</v>
      </c>
      <c r="G46" s="52">
        <v>1300</v>
      </c>
      <c r="H46" s="52">
        <v>0.22</v>
      </c>
      <c r="I46" s="52">
        <f t="shared" si="0"/>
        <v>286</v>
      </c>
    </row>
    <row r="47" customHeight="1" spans="1:9">
      <c r="A47" s="53">
        <v>45768</v>
      </c>
      <c r="B47" s="54" t="s">
        <v>10</v>
      </c>
      <c r="C47" s="55" t="s">
        <v>67</v>
      </c>
      <c r="D47" s="56" t="s">
        <v>68</v>
      </c>
      <c r="E47" s="57" t="s">
        <v>69</v>
      </c>
      <c r="F47" s="26" t="s">
        <v>47</v>
      </c>
      <c r="G47" s="21">
        <f>15000*1.04</f>
        <v>15600</v>
      </c>
      <c r="H47" s="21">
        <v>1.02</v>
      </c>
      <c r="I47" s="26">
        <f t="shared" si="0"/>
        <v>15912</v>
      </c>
    </row>
    <row r="48" customHeight="1" spans="1:9">
      <c r="A48" s="53"/>
      <c r="B48" s="54"/>
      <c r="C48" s="58"/>
      <c r="D48" s="56"/>
      <c r="E48" s="57"/>
      <c r="F48" s="26" t="s">
        <v>48</v>
      </c>
      <c r="G48" s="21">
        <f>15000*0.01</f>
        <v>150</v>
      </c>
      <c r="H48" s="21">
        <v>0</v>
      </c>
      <c r="I48" s="26">
        <f t="shared" si="0"/>
        <v>0</v>
      </c>
    </row>
    <row r="49" customHeight="1" spans="1:9">
      <c r="A49" s="53"/>
      <c r="B49" s="54"/>
      <c r="C49" s="58"/>
      <c r="D49" s="56"/>
      <c r="E49" s="57"/>
      <c r="F49" s="26" t="s">
        <v>49</v>
      </c>
      <c r="G49" s="21">
        <f>2*5*4</f>
        <v>40</v>
      </c>
      <c r="H49" s="21">
        <v>0</v>
      </c>
      <c r="I49" s="26">
        <f t="shared" si="0"/>
        <v>0</v>
      </c>
    </row>
    <row r="50" customHeight="1" spans="1:9">
      <c r="A50" s="53"/>
      <c r="B50" s="54"/>
      <c r="C50" s="58"/>
      <c r="D50" s="56"/>
      <c r="E50" s="57"/>
      <c r="F50" s="59" t="s">
        <v>70</v>
      </c>
      <c r="G50" s="59">
        <f>11000*5</f>
        <v>55000</v>
      </c>
      <c r="H50" s="59">
        <v>0.042</v>
      </c>
      <c r="I50" s="65">
        <f>G50*H50</f>
        <v>2310</v>
      </c>
    </row>
    <row r="51" customHeight="1" spans="1:10">
      <c r="A51" s="60"/>
      <c r="B51" s="61"/>
      <c r="C51" s="62"/>
      <c r="D51" s="63"/>
      <c r="E51" s="64"/>
      <c r="F51" s="65" t="s">
        <v>71</v>
      </c>
      <c r="G51" s="59">
        <f>4000*2+3000</f>
        <v>11000</v>
      </c>
      <c r="H51" s="66">
        <v>0.03</v>
      </c>
      <c r="I51" s="65">
        <f>G51*H51</f>
        <v>330</v>
      </c>
      <c r="J51" s="2" t="s">
        <v>72</v>
      </c>
    </row>
    <row r="52" customHeight="1" spans="1:9">
      <c r="A52" s="53"/>
      <c r="B52" s="54"/>
      <c r="C52" s="58"/>
      <c r="D52" s="56"/>
      <c r="E52" s="57"/>
      <c r="F52" s="65" t="s">
        <v>38</v>
      </c>
      <c r="G52" s="59">
        <v>4000</v>
      </c>
      <c r="H52" s="59">
        <v>0.25</v>
      </c>
      <c r="I52" s="65">
        <f>G52*H52</f>
        <v>1000</v>
      </c>
    </row>
    <row r="53" customHeight="1" spans="1:9">
      <c r="A53" s="60"/>
      <c r="B53" s="61"/>
      <c r="C53" s="62"/>
      <c r="D53" s="63"/>
      <c r="E53" s="64"/>
      <c r="F53" s="67" t="s">
        <v>64</v>
      </c>
      <c r="G53" s="54">
        <v>4000</v>
      </c>
      <c r="H53" s="54">
        <v>0.1</v>
      </c>
      <c r="I53" s="67">
        <f>G53*H53</f>
        <v>400</v>
      </c>
    </row>
    <row r="54" customHeight="1" spans="1:9">
      <c r="A54" s="53"/>
      <c r="B54" s="54"/>
      <c r="C54" s="58"/>
      <c r="D54" s="56"/>
      <c r="E54" s="57"/>
      <c r="F54" s="68" t="s">
        <v>38</v>
      </c>
      <c r="G54" s="69">
        <v>2700</v>
      </c>
      <c r="H54" s="69">
        <v>0.25</v>
      </c>
      <c r="I54" s="68">
        <f>G54*H54</f>
        <v>675</v>
      </c>
    </row>
    <row r="55" customHeight="1" spans="1:9">
      <c r="A55" s="60"/>
      <c r="B55" s="61"/>
      <c r="C55" s="62"/>
      <c r="D55" s="63"/>
      <c r="E55" s="64"/>
      <c r="F55" s="54" t="s">
        <v>51</v>
      </c>
      <c r="G55" s="54">
        <v>1300</v>
      </c>
      <c r="H55" s="54">
        <v>0.22</v>
      </c>
      <c r="I55" s="67">
        <f t="shared" ref="I55:I66" si="1">G55*H55</f>
        <v>286</v>
      </c>
    </row>
    <row r="56" customHeight="1" spans="1:9">
      <c r="A56" s="53"/>
      <c r="B56" s="54"/>
      <c r="C56" s="58"/>
      <c r="D56" s="56"/>
      <c r="E56" s="57"/>
      <c r="F56" s="21" t="s">
        <v>50</v>
      </c>
      <c r="G56" s="70">
        <f>7000+4000+4000</f>
        <v>15000</v>
      </c>
      <c r="H56" s="21">
        <v>0.11</v>
      </c>
      <c r="I56" s="26">
        <f t="shared" si="1"/>
        <v>1650</v>
      </c>
    </row>
    <row r="57" customHeight="1" spans="1:9">
      <c r="A57" s="11">
        <v>45769</v>
      </c>
      <c r="B57" s="12" t="s">
        <v>10</v>
      </c>
      <c r="C57" s="13" t="s">
        <v>73</v>
      </c>
      <c r="D57" s="14" t="s">
        <v>74</v>
      </c>
      <c r="E57" s="13" t="s">
        <v>75</v>
      </c>
      <c r="F57" s="17" t="s">
        <v>42</v>
      </c>
      <c r="G57" s="12">
        <f>75+170+380+295+140</f>
        <v>1060</v>
      </c>
      <c r="H57" s="12">
        <v>1.02</v>
      </c>
      <c r="I57" s="12">
        <f t="shared" si="1"/>
        <v>1081.2</v>
      </c>
    </row>
    <row r="58" customHeight="1" spans="1:9">
      <c r="A58" s="11"/>
      <c r="B58" s="12"/>
      <c r="C58" s="12"/>
      <c r="D58" s="14"/>
      <c r="E58" s="13"/>
      <c r="F58" s="17" t="s">
        <v>43</v>
      </c>
      <c r="G58" s="12">
        <v>11</v>
      </c>
      <c r="H58" s="12">
        <v>0</v>
      </c>
      <c r="I58" s="12">
        <f t="shared" si="1"/>
        <v>0</v>
      </c>
    </row>
    <row r="59" customHeight="1" spans="1:9">
      <c r="A59" s="11"/>
      <c r="B59" s="12"/>
      <c r="C59" s="12"/>
      <c r="D59" s="14"/>
      <c r="E59" s="13"/>
      <c r="F59" s="17" t="s">
        <v>38</v>
      </c>
      <c r="G59" s="12">
        <f>75+170+380+295+140</f>
        <v>1060</v>
      </c>
      <c r="H59" s="12">
        <v>0.25</v>
      </c>
      <c r="I59" s="12">
        <f t="shared" si="1"/>
        <v>265</v>
      </c>
    </row>
    <row r="60" customHeight="1" spans="1:9">
      <c r="A60" s="11"/>
      <c r="B60" s="12"/>
      <c r="C60" s="12"/>
      <c r="D60" s="14"/>
      <c r="E60" s="13"/>
      <c r="F60" s="12" t="s">
        <v>50</v>
      </c>
      <c r="G60" s="12">
        <f>75+170+380+295+140</f>
        <v>1060</v>
      </c>
      <c r="H60" s="12">
        <v>0.11</v>
      </c>
      <c r="I60" s="12">
        <f t="shared" si="1"/>
        <v>116.6</v>
      </c>
    </row>
    <row r="61" customHeight="1" spans="1:9">
      <c r="A61" s="11"/>
      <c r="B61" s="12"/>
      <c r="C61" s="12"/>
      <c r="D61" s="14"/>
      <c r="E61" s="13"/>
      <c r="F61" s="12" t="s">
        <v>53</v>
      </c>
      <c r="G61" s="12">
        <f>1060*7</f>
        <v>7420</v>
      </c>
      <c r="H61" s="12">
        <v>0.042</v>
      </c>
      <c r="I61" s="17">
        <f t="shared" si="1"/>
        <v>311.64</v>
      </c>
    </row>
    <row r="62" customHeight="1" spans="1:9">
      <c r="A62" s="71">
        <v>45793</v>
      </c>
      <c r="B62" s="72" t="s">
        <v>10</v>
      </c>
      <c r="C62" s="73" t="s">
        <v>73</v>
      </c>
      <c r="D62" s="74" t="s">
        <v>76</v>
      </c>
      <c r="E62" s="75" t="s">
        <v>77</v>
      </c>
      <c r="F62" s="76" t="s">
        <v>78</v>
      </c>
      <c r="G62" s="77">
        <f>290+340+250+120</f>
        <v>1000</v>
      </c>
      <c r="H62" s="77">
        <v>1.02</v>
      </c>
      <c r="I62" s="76">
        <f t="shared" si="1"/>
        <v>1020</v>
      </c>
    </row>
    <row r="63" customHeight="1" spans="1:9">
      <c r="A63" s="78"/>
      <c r="B63" s="79"/>
      <c r="C63" s="80"/>
      <c r="D63" s="81"/>
      <c r="E63" s="82"/>
      <c r="F63" s="76" t="s">
        <v>48</v>
      </c>
      <c r="G63" s="77">
        <f>1000*0.01</f>
        <v>10</v>
      </c>
      <c r="H63" s="77">
        <v>0</v>
      </c>
      <c r="I63" s="76">
        <f t="shared" si="1"/>
        <v>0</v>
      </c>
    </row>
    <row r="64" customHeight="1" spans="1:9">
      <c r="A64" s="78"/>
      <c r="B64" s="79"/>
      <c r="C64" s="80"/>
      <c r="D64" s="81"/>
      <c r="E64" s="82"/>
      <c r="F64" s="77" t="s">
        <v>70</v>
      </c>
      <c r="G64" s="77">
        <f>1000*5</f>
        <v>5000</v>
      </c>
      <c r="H64" s="77">
        <v>0.042</v>
      </c>
      <c r="I64" s="76">
        <f t="shared" si="1"/>
        <v>210</v>
      </c>
    </row>
    <row r="65" customHeight="1" spans="1:10">
      <c r="A65" s="78"/>
      <c r="B65" s="79"/>
      <c r="C65" s="80"/>
      <c r="D65" s="81"/>
      <c r="E65" s="82"/>
      <c r="F65" s="77" t="s">
        <v>71</v>
      </c>
      <c r="G65" s="77">
        <v>1000</v>
      </c>
      <c r="H65" s="77">
        <v>0.03</v>
      </c>
      <c r="I65" s="76">
        <f t="shared" si="1"/>
        <v>30</v>
      </c>
      <c r="J65" s="2" t="s">
        <v>72</v>
      </c>
    </row>
    <row r="66" customHeight="1" spans="1:9">
      <c r="A66" s="78"/>
      <c r="B66" s="79"/>
      <c r="C66" s="80"/>
      <c r="D66" s="81"/>
      <c r="E66" s="82"/>
      <c r="F66" s="77" t="s">
        <v>52</v>
      </c>
      <c r="G66" s="77">
        <v>1000</v>
      </c>
      <c r="H66" s="77">
        <v>0.11</v>
      </c>
      <c r="I66" s="76">
        <f t="shared" si="1"/>
        <v>110</v>
      </c>
    </row>
    <row r="67" customHeight="1" spans="1:9">
      <c r="A67" s="11">
        <v>45793</v>
      </c>
      <c r="B67" s="12" t="s">
        <v>10</v>
      </c>
      <c r="C67" s="83"/>
      <c r="D67" s="14" t="s">
        <v>79</v>
      </c>
      <c r="E67" s="13" t="s">
        <v>73</v>
      </c>
      <c r="F67" s="12" t="s">
        <v>80</v>
      </c>
      <c r="G67" s="12">
        <v>1</v>
      </c>
      <c r="H67" s="12">
        <v>4000</v>
      </c>
      <c r="I67" s="17">
        <f t="shared" ref="I67:I83" si="2">G67*H67</f>
        <v>4000</v>
      </c>
    </row>
    <row r="68" customHeight="1" spans="1:9">
      <c r="A68" s="84">
        <v>45797</v>
      </c>
      <c r="B68" s="15" t="s">
        <v>10</v>
      </c>
      <c r="C68" s="85" t="s">
        <v>81</v>
      </c>
      <c r="D68" s="86" t="s">
        <v>82</v>
      </c>
      <c r="E68" s="87" t="s">
        <v>83</v>
      </c>
      <c r="F68" s="17" t="s">
        <v>38</v>
      </c>
      <c r="G68" s="12">
        <f>10000</f>
        <v>10000</v>
      </c>
      <c r="H68" s="12">
        <v>0.25</v>
      </c>
      <c r="I68" s="12">
        <f t="shared" si="2"/>
        <v>2500</v>
      </c>
    </row>
    <row r="69" customHeight="1" spans="1:9">
      <c r="A69" s="88"/>
      <c r="B69" s="89"/>
      <c r="C69" s="90"/>
      <c r="D69" s="91"/>
      <c r="E69" s="92"/>
      <c r="F69" s="12" t="s">
        <v>52</v>
      </c>
      <c r="G69" s="12">
        <f>10000</f>
        <v>10000</v>
      </c>
      <c r="H69" s="12">
        <v>0.11</v>
      </c>
      <c r="I69" s="12">
        <f t="shared" si="2"/>
        <v>1100</v>
      </c>
    </row>
    <row r="70" customHeight="1" spans="1:9">
      <c r="A70" s="88"/>
      <c r="B70" s="89"/>
      <c r="C70" s="90"/>
      <c r="D70" s="91"/>
      <c r="E70" s="92"/>
      <c r="F70" s="17" t="s">
        <v>38</v>
      </c>
      <c r="G70" s="12">
        <v>8000</v>
      </c>
      <c r="H70" s="12">
        <v>0.25</v>
      </c>
      <c r="I70" s="12">
        <f t="shared" si="2"/>
        <v>2000</v>
      </c>
    </row>
    <row r="71" customHeight="1" spans="1:9">
      <c r="A71" s="88"/>
      <c r="B71" s="89"/>
      <c r="C71" s="90"/>
      <c r="D71" s="91"/>
      <c r="E71" s="92"/>
      <c r="F71" s="12" t="s">
        <v>52</v>
      </c>
      <c r="G71" s="12">
        <v>8000</v>
      </c>
      <c r="H71" s="12">
        <v>0.11</v>
      </c>
      <c r="I71" s="12">
        <f t="shared" si="2"/>
        <v>880</v>
      </c>
    </row>
    <row r="72" customHeight="1" spans="1:9">
      <c r="A72" s="88"/>
      <c r="B72" s="89"/>
      <c r="C72" s="90"/>
      <c r="D72" s="91"/>
      <c r="E72" s="92"/>
      <c r="F72" s="12" t="s">
        <v>84</v>
      </c>
      <c r="G72" s="12">
        <f>9000*6</f>
        <v>54000</v>
      </c>
      <c r="H72" s="12">
        <v>0.042</v>
      </c>
      <c r="I72" s="12">
        <f t="shared" si="2"/>
        <v>2268</v>
      </c>
    </row>
    <row r="73" customHeight="1" spans="1:9">
      <c r="A73" s="88"/>
      <c r="B73" s="89"/>
      <c r="C73" s="90"/>
      <c r="D73" s="91"/>
      <c r="E73" s="92"/>
      <c r="F73" s="12" t="s">
        <v>85</v>
      </c>
      <c r="G73" s="12">
        <f>9000*4</f>
        <v>36000</v>
      </c>
      <c r="H73" s="12">
        <v>0.042</v>
      </c>
      <c r="I73" s="12">
        <f t="shared" si="2"/>
        <v>1512</v>
      </c>
    </row>
    <row r="74" customHeight="1" spans="1:9">
      <c r="A74" s="88"/>
      <c r="B74" s="89"/>
      <c r="C74" s="90"/>
      <c r="D74" s="91"/>
      <c r="E74" s="92"/>
      <c r="F74" s="12" t="s">
        <v>86</v>
      </c>
      <c r="G74" s="12">
        <f>10000+8000</f>
        <v>18000</v>
      </c>
      <c r="H74" s="12">
        <v>0.035</v>
      </c>
      <c r="I74" s="12">
        <f t="shared" si="2"/>
        <v>630</v>
      </c>
    </row>
    <row r="75" customHeight="1" spans="1:9">
      <c r="A75" s="88"/>
      <c r="B75" s="89"/>
      <c r="C75" s="90"/>
      <c r="D75" s="91"/>
      <c r="E75" s="92"/>
      <c r="F75" s="12" t="s">
        <v>87</v>
      </c>
      <c r="G75" s="12">
        <f>18000*1.04</f>
        <v>18720</v>
      </c>
      <c r="H75" s="12">
        <v>0.85</v>
      </c>
      <c r="I75" s="12">
        <f t="shared" si="2"/>
        <v>15912</v>
      </c>
    </row>
    <row r="76" customHeight="1" spans="1:9">
      <c r="A76" s="88"/>
      <c r="B76" s="89"/>
      <c r="C76" s="90"/>
      <c r="D76" s="91"/>
      <c r="E76" s="92"/>
      <c r="F76" s="12" t="s">
        <v>88</v>
      </c>
      <c r="G76" s="12">
        <f>18000*0.01</f>
        <v>180</v>
      </c>
      <c r="H76" s="12">
        <v>0</v>
      </c>
      <c r="I76" s="12">
        <f t="shared" si="2"/>
        <v>0</v>
      </c>
    </row>
    <row r="77" customHeight="1" spans="1:9">
      <c r="A77" s="93"/>
      <c r="B77" s="94"/>
      <c r="C77" s="95"/>
      <c r="D77" s="96"/>
      <c r="E77" s="97"/>
      <c r="F77" s="12" t="s">
        <v>89</v>
      </c>
      <c r="G77" s="12">
        <f>2*5*5</f>
        <v>50</v>
      </c>
      <c r="H77" s="12">
        <v>0</v>
      </c>
      <c r="I77" s="12">
        <f t="shared" si="2"/>
        <v>0</v>
      </c>
    </row>
    <row r="78" customHeight="1" spans="1:9">
      <c r="A78" s="84">
        <v>45797</v>
      </c>
      <c r="B78" s="15" t="s">
        <v>10</v>
      </c>
      <c r="C78" s="85">
        <v>79631</v>
      </c>
      <c r="D78" s="86" t="s">
        <v>90</v>
      </c>
      <c r="E78" s="87" t="s">
        <v>91</v>
      </c>
      <c r="F78" s="17" t="s">
        <v>38</v>
      </c>
      <c r="G78" s="12">
        <v>3000</v>
      </c>
      <c r="H78" s="12">
        <v>0.25</v>
      </c>
      <c r="I78" s="12">
        <f t="shared" si="2"/>
        <v>750</v>
      </c>
    </row>
    <row r="79" customHeight="1" spans="1:9">
      <c r="A79" s="88"/>
      <c r="B79" s="89"/>
      <c r="C79" s="90"/>
      <c r="D79" s="91"/>
      <c r="E79" s="92"/>
      <c r="F79" s="12" t="s">
        <v>52</v>
      </c>
      <c r="G79" s="12">
        <v>3000</v>
      </c>
      <c r="H79" s="12">
        <v>0.11</v>
      </c>
      <c r="I79" s="12">
        <f t="shared" si="2"/>
        <v>330</v>
      </c>
    </row>
    <row r="80" customHeight="1" spans="1:9">
      <c r="A80" s="88"/>
      <c r="B80" s="89"/>
      <c r="C80" s="90"/>
      <c r="D80" s="91"/>
      <c r="E80" s="92"/>
      <c r="F80" s="12" t="s">
        <v>92</v>
      </c>
      <c r="G80" s="12">
        <f>3000*4</f>
        <v>12000</v>
      </c>
      <c r="H80" s="12">
        <v>0.042</v>
      </c>
      <c r="I80" s="12">
        <f t="shared" si="2"/>
        <v>504</v>
      </c>
    </row>
    <row r="81" customHeight="1" spans="1:9">
      <c r="A81" s="88"/>
      <c r="B81" s="89"/>
      <c r="C81" s="90"/>
      <c r="D81" s="91"/>
      <c r="E81" s="92"/>
      <c r="F81" s="12" t="s">
        <v>47</v>
      </c>
      <c r="G81" s="12">
        <f>3000*1.04</f>
        <v>3120</v>
      </c>
      <c r="H81" s="12">
        <v>1.02</v>
      </c>
      <c r="I81" s="12">
        <f t="shared" si="2"/>
        <v>3182.4</v>
      </c>
    </row>
    <row r="82" customHeight="1" spans="1:9">
      <c r="A82" s="88"/>
      <c r="B82" s="89"/>
      <c r="C82" s="90"/>
      <c r="D82" s="91"/>
      <c r="E82" s="92"/>
      <c r="F82" s="12" t="s">
        <v>48</v>
      </c>
      <c r="G82" s="12">
        <f>3000*0.01</f>
        <v>30</v>
      </c>
      <c r="H82" s="12">
        <v>0</v>
      </c>
      <c r="I82" s="12">
        <f t="shared" si="2"/>
        <v>0</v>
      </c>
    </row>
    <row r="83" customHeight="1" spans="1:9">
      <c r="A83" s="93"/>
      <c r="B83" s="94"/>
      <c r="C83" s="95"/>
      <c r="D83" s="96"/>
      <c r="E83" s="97"/>
      <c r="F83" s="12" t="s">
        <v>49</v>
      </c>
      <c r="G83" s="12">
        <f>5*4</f>
        <v>20</v>
      </c>
      <c r="H83" s="12">
        <v>0</v>
      </c>
      <c r="I83" s="12">
        <f t="shared" si="2"/>
        <v>0</v>
      </c>
    </row>
    <row r="84" customHeight="1" spans="1:9">
      <c r="A84" s="11">
        <v>45820</v>
      </c>
      <c r="B84" s="12" t="s">
        <v>10</v>
      </c>
      <c r="C84" s="83">
        <v>79631</v>
      </c>
      <c r="D84" s="14" t="s">
        <v>93</v>
      </c>
      <c r="E84" s="13" t="s">
        <v>94</v>
      </c>
      <c r="F84" s="17" t="s">
        <v>38</v>
      </c>
      <c r="G84" s="12">
        <v>70</v>
      </c>
      <c r="H84" s="12">
        <v>0.25</v>
      </c>
      <c r="I84" s="12">
        <v>17.5</v>
      </c>
    </row>
    <row r="85" customHeight="1" spans="1:9">
      <c r="A85" s="11"/>
      <c r="B85" s="12"/>
      <c r="C85" s="83"/>
      <c r="D85" s="14"/>
      <c r="E85" s="13"/>
      <c r="F85" s="12" t="s">
        <v>52</v>
      </c>
      <c r="G85" s="12">
        <v>70</v>
      </c>
      <c r="H85" s="12">
        <v>0.11</v>
      </c>
      <c r="I85" s="12">
        <v>7.7</v>
      </c>
    </row>
    <row r="86" customHeight="1" spans="1:9">
      <c r="A86" s="11"/>
      <c r="B86" s="12"/>
      <c r="C86" s="83"/>
      <c r="D86" s="14"/>
      <c r="E86" s="13"/>
      <c r="F86" s="12" t="s">
        <v>92</v>
      </c>
      <c r="G86" s="12">
        <v>280</v>
      </c>
      <c r="H86" s="12">
        <v>0.042</v>
      </c>
      <c r="I86" s="12">
        <v>11.76</v>
      </c>
    </row>
    <row r="87" customHeight="1" spans="1:9">
      <c r="A87" s="11"/>
      <c r="B87" s="12"/>
      <c r="C87" s="83"/>
      <c r="D87" s="14"/>
      <c r="E87" s="13"/>
      <c r="F87" s="12" t="s">
        <v>47</v>
      </c>
      <c r="G87" s="12">
        <v>73</v>
      </c>
      <c r="H87" s="12">
        <v>1.02</v>
      </c>
      <c r="I87" s="12">
        <v>74.46</v>
      </c>
    </row>
    <row r="88" customHeight="1" spans="1:9">
      <c r="A88" s="11"/>
      <c r="B88" s="12"/>
      <c r="C88" s="83"/>
      <c r="D88" s="14"/>
      <c r="E88" s="13"/>
      <c r="F88" s="12" t="s">
        <v>48</v>
      </c>
      <c r="G88" s="12">
        <v>1</v>
      </c>
      <c r="H88" s="12">
        <v>0</v>
      </c>
      <c r="I88" s="12">
        <v>0</v>
      </c>
    </row>
    <row r="89" customHeight="1" spans="9:9">
      <c r="I89" s="38">
        <f>SUM(I3:I88)</f>
        <v>120293.594</v>
      </c>
    </row>
    <row r="90" customHeight="1" spans="9:9">
      <c r="I90" s="2"/>
    </row>
    <row r="92" customHeight="1" spans="1:10">
      <c r="A92" s="98" t="s">
        <v>13</v>
      </c>
      <c r="B92" s="98"/>
      <c r="C92" s="98"/>
      <c r="D92" s="98"/>
      <c r="E92" s="98"/>
      <c r="F92" s="98"/>
      <c r="G92" s="98"/>
      <c r="H92" s="98"/>
      <c r="I92" s="98"/>
      <c r="J92" s="98"/>
    </row>
    <row r="93" customHeight="1" spans="1:10">
      <c r="A93" s="99" t="s">
        <v>95</v>
      </c>
      <c r="B93" s="99" t="s">
        <v>15</v>
      </c>
      <c r="C93" s="99" t="s">
        <v>16</v>
      </c>
      <c r="D93" s="99" t="s">
        <v>96</v>
      </c>
      <c r="E93" s="99" t="s">
        <v>97</v>
      </c>
      <c r="F93" s="99" t="s">
        <v>98</v>
      </c>
      <c r="G93" s="99" t="s">
        <v>20</v>
      </c>
      <c r="H93" s="99" t="s">
        <v>21</v>
      </c>
      <c r="I93" s="99" t="s">
        <v>22</v>
      </c>
      <c r="J93" s="99" t="s">
        <v>23</v>
      </c>
    </row>
    <row r="94" ht="28" customHeight="1" spans="1:11">
      <c r="A94" s="100">
        <v>1</v>
      </c>
      <c r="B94" s="101">
        <v>45839</v>
      </c>
      <c r="C94" s="102" t="s">
        <v>24</v>
      </c>
      <c r="D94" s="102" t="s">
        <v>25</v>
      </c>
      <c r="E94" s="103" t="s">
        <v>26</v>
      </c>
      <c r="F94" s="102" t="s">
        <v>27</v>
      </c>
      <c r="G94" s="102" t="s">
        <v>99</v>
      </c>
      <c r="H94" s="102">
        <v>18.4</v>
      </c>
      <c r="I94" s="136">
        <v>15912</v>
      </c>
      <c r="J94" s="137" t="s">
        <v>100</v>
      </c>
      <c r="K94" s="138" t="s">
        <v>101</v>
      </c>
    </row>
    <row r="95" customHeight="1" spans="1:11">
      <c r="A95" s="100"/>
      <c r="B95" s="101"/>
      <c r="C95" s="102"/>
      <c r="D95" s="102"/>
      <c r="E95" s="103" t="s">
        <v>102</v>
      </c>
      <c r="F95" s="102" t="s">
        <v>103</v>
      </c>
      <c r="G95" s="102" t="s">
        <v>99</v>
      </c>
      <c r="H95" s="102">
        <v>8.02</v>
      </c>
      <c r="I95" s="136">
        <v>1650</v>
      </c>
      <c r="J95" s="137"/>
      <c r="K95" s="138"/>
    </row>
    <row r="96" customHeight="1" spans="1:11">
      <c r="A96" s="104">
        <v>1</v>
      </c>
      <c r="B96" s="105">
        <v>45839</v>
      </c>
      <c r="C96" s="106" t="s">
        <v>24</v>
      </c>
      <c r="D96" s="106" t="s">
        <v>25</v>
      </c>
      <c r="E96" s="107" t="s">
        <v>30</v>
      </c>
      <c r="F96" s="106" t="s">
        <v>27</v>
      </c>
      <c r="G96" s="106" t="s">
        <v>99</v>
      </c>
      <c r="H96" s="106">
        <v>12.5</v>
      </c>
      <c r="I96" s="139">
        <v>2772</v>
      </c>
      <c r="J96" s="140" t="s">
        <v>104</v>
      </c>
      <c r="K96" s="138"/>
    </row>
    <row r="97" customHeight="1" spans="1:11">
      <c r="A97" s="104"/>
      <c r="B97" s="105"/>
      <c r="C97" s="106"/>
      <c r="D97" s="106"/>
      <c r="E97" s="107" t="s">
        <v>31</v>
      </c>
      <c r="F97" s="106" t="s">
        <v>32</v>
      </c>
      <c r="G97" s="106" t="s">
        <v>99</v>
      </c>
      <c r="H97" s="106">
        <v>9.66</v>
      </c>
      <c r="I97" s="139">
        <v>1000</v>
      </c>
      <c r="J97" s="140"/>
      <c r="K97" s="138"/>
    </row>
    <row r="98" customHeight="1" spans="1:11">
      <c r="A98" s="108">
        <v>1</v>
      </c>
      <c r="B98" s="109">
        <v>45839</v>
      </c>
      <c r="C98" s="110" t="s">
        <v>24</v>
      </c>
      <c r="D98" s="110" t="s">
        <v>25</v>
      </c>
      <c r="E98" s="111" t="s">
        <v>31</v>
      </c>
      <c r="F98" s="110" t="s">
        <v>32</v>
      </c>
      <c r="G98" s="110" t="s">
        <v>99</v>
      </c>
      <c r="H98" s="110">
        <v>6.52</v>
      </c>
      <c r="I98" s="141">
        <v>675</v>
      </c>
      <c r="J98" s="142" t="s">
        <v>105</v>
      </c>
      <c r="K98" s="138"/>
    </row>
    <row r="99" ht="28" customHeight="1" spans="1:11">
      <c r="A99" s="112">
        <v>1</v>
      </c>
      <c r="B99" s="113">
        <v>45839</v>
      </c>
      <c r="C99" s="114" t="s">
        <v>24</v>
      </c>
      <c r="D99" s="114" t="s">
        <v>25</v>
      </c>
      <c r="E99" s="115" t="s">
        <v>26</v>
      </c>
      <c r="F99" s="114" t="s">
        <v>27</v>
      </c>
      <c r="G99" s="114" t="s">
        <v>99</v>
      </c>
      <c r="H99" s="114">
        <v>1.2</v>
      </c>
      <c r="I99" s="143">
        <v>1020</v>
      </c>
      <c r="J99" s="144" t="s">
        <v>106</v>
      </c>
      <c r="K99" s="138"/>
    </row>
    <row r="100" ht="28" customHeight="1" spans="1:11">
      <c r="A100" s="112"/>
      <c r="B100" s="113"/>
      <c r="C100" s="114"/>
      <c r="D100" s="114"/>
      <c r="E100" s="115" t="s">
        <v>30</v>
      </c>
      <c r="F100" s="114" t="s">
        <v>27</v>
      </c>
      <c r="G100" s="114" t="s">
        <v>99</v>
      </c>
      <c r="H100" s="114">
        <v>1.2</v>
      </c>
      <c r="I100" s="143">
        <v>252</v>
      </c>
      <c r="J100" s="144"/>
      <c r="K100" s="138"/>
    </row>
    <row r="101" customHeight="1" spans="1:11">
      <c r="A101" s="112"/>
      <c r="B101" s="113"/>
      <c r="C101" s="114"/>
      <c r="D101" s="114"/>
      <c r="E101" s="115" t="s">
        <v>102</v>
      </c>
      <c r="F101" s="114" t="s">
        <v>103</v>
      </c>
      <c r="G101" s="114" t="s">
        <v>99</v>
      </c>
      <c r="H101" s="114">
        <v>0.53</v>
      </c>
      <c r="I101" s="143">
        <v>110</v>
      </c>
      <c r="J101" s="144"/>
      <c r="K101" s="138"/>
    </row>
    <row r="102" customHeight="1" spans="1:11">
      <c r="A102" s="116">
        <v>1</v>
      </c>
      <c r="B102" s="117">
        <v>45839</v>
      </c>
      <c r="C102" s="118" t="s">
        <v>24</v>
      </c>
      <c r="D102" s="118" t="s">
        <v>25</v>
      </c>
      <c r="E102" s="119" t="s">
        <v>31</v>
      </c>
      <c r="F102" s="118" t="s">
        <v>32</v>
      </c>
      <c r="G102" s="118" t="s">
        <v>99</v>
      </c>
      <c r="H102" s="118">
        <v>14.49</v>
      </c>
      <c r="I102" s="145">
        <v>660</v>
      </c>
      <c r="J102" s="146" t="s">
        <v>100</v>
      </c>
      <c r="K102" s="138" t="s">
        <v>107</v>
      </c>
    </row>
    <row r="103" customHeight="1" spans="1:11">
      <c r="A103" s="120">
        <v>1</v>
      </c>
      <c r="B103" s="121">
        <v>45839</v>
      </c>
      <c r="C103" s="122" t="s">
        <v>24</v>
      </c>
      <c r="D103" s="122" t="s">
        <v>25</v>
      </c>
      <c r="E103" s="123" t="s">
        <v>31</v>
      </c>
      <c r="F103" s="122" t="s">
        <v>32</v>
      </c>
      <c r="G103" s="122" t="s">
        <v>99</v>
      </c>
      <c r="H103" s="122">
        <v>17.69</v>
      </c>
      <c r="I103" s="147">
        <v>660</v>
      </c>
      <c r="J103" s="148" t="s">
        <v>104</v>
      </c>
      <c r="K103" s="138"/>
    </row>
    <row r="104" customHeight="1" spans="1:11">
      <c r="A104" s="124">
        <v>1</v>
      </c>
      <c r="B104" s="125">
        <v>45839</v>
      </c>
      <c r="C104" s="126" t="s">
        <v>24</v>
      </c>
      <c r="D104" s="126" t="s">
        <v>25</v>
      </c>
      <c r="E104" s="127" t="s">
        <v>31</v>
      </c>
      <c r="F104" s="126" t="s">
        <v>32</v>
      </c>
      <c r="G104" s="126" t="s">
        <v>99</v>
      </c>
      <c r="H104" s="126">
        <v>3.14</v>
      </c>
      <c r="I104" s="149">
        <v>286</v>
      </c>
      <c r="J104" s="150" t="s">
        <v>105</v>
      </c>
      <c r="K104" s="138"/>
    </row>
    <row r="105" s="40" customFormat="1" customHeight="1" spans="1:11">
      <c r="A105" s="128">
        <v>1</v>
      </c>
      <c r="B105" s="129">
        <v>45839</v>
      </c>
      <c r="C105" s="130" t="s">
        <v>24</v>
      </c>
      <c r="D105" s="130" t="s">
        <v>25</v>
      </c>
      <c r="E105" s="131" t="s">
        <v>31</v>
      </c>
      <c r="F105" s="130" t="s">
        <v>32</v>
      </c>
      <c r="G105" s="130" t="s">
        <v>99</v>
      </c>
      <c r="H105" s="130">
        <v>33.82</v>
      </c>
      <c r="I105" s="151">
        <v>3500</v>
      </c>
      <c r="J105" s="152" t="s">
        <v>100</v>
      </c>
      <c r="K105" s="153" t="s">
        <v>108</v>
      </c>
    </row>
    <row r="106" s="40" customFormat="1" customHeight="1" spans="1:11">
      <c r="A106" s="132">
        <v>1</v>
      </c>
      <c r="B106" s="133">
        <v>45839</v>
      </c>
      <c r="C106" s="134" t="s">
        <v>24</v>
      </c>
      <c r="D106" s="134" t="s">
        <v>25</v>
      </c>
      <c r="E106" s="135" t="s">
        <v>31</v>
      </c>
      <c r="F106" s="134" t="s">
        <v>32</v>
      </c>
      <c r="G106" s="134" t="s">
        <v>99</v>
      </c>
      <c r="H106" s="134">
        <v>7.24</v>
      </c>
      <c r="I106" s="154">
        <v>750</v>
      </c>
      <c r="J106" s="155" t="s">
        <v>104</v>
      </c>
      <c r="K106" s="153"/>
    </row>
  </sheetData>
  <autoFilter xmlns:etc="http://www.wps.cn/officeDocument/2017/etCustomData" ref="A1:I89" etc:filterBottomFollowUsedRange="0">
    <extLst/>
  </autoFilter>
  <mergeCells count="75">
    <mergeCell ref="A1:I1"/>
    <mergeCell ref="A92:J92"/>
    <mergeCell ref="A3:A4"/>
    <mergeCell ref="A5:A22"/>
    <mergeCell ref="A23:A26"/>
    <mergeCell ref="A27:A42"/>
    <mergeCell ref="A43:A46"/>
    <mergeCell ref="A47:A56"/>
    <mergeCell ref="A57:A61"/>
    <mergeCell ref="A62:A66"/>
    <mergeCell ref="A68:A77"/>
    <mergeCell ref="A78:A83"/>
    <mergeCell ref="A84:A88"/>
    <mergeCell ref="A94:A95"/>
    <mergeCell ref="A96:A97"/>
    <mergeCell ref="A99:A101"/>
    <mergeCell ref="B3:B4"/>
    <mergeCell ref="B5:B22"/>
    <mergeCell ref="B23:B26"/>
    <mergeCell ref="B27:B42"/>
    <mergeCell ref="B43:B46"/>
    <mergeCell ref="B47:B56"/>
    <mergeCell ref="B57:B61"/>
    <mergeCell ref="B62:B66"/>
    <mergeCell ref="B68:B77"/>
    <mergeCell ref="B78:B83"/>
    <mergeCell ref="B84:B88"/>
    <mergeCell ref="B94:B95"/>
    <mergeCell ref="B96:B97"/>
    <mergeCell ref="B99:B101"/>
    <mergeCell ref="C3:C4"/>
    <mergeCell ref="C5:C22"/>
    <mergeCell ref="C23:C26"/>
    <mergeCell ref="C27:C42"/>
    <mergeCell ref="C43:C46"/>
    <mergeCell ref="C47:C56"/>
    <mergeCell ref="C57:C61"/>
    <mergeCell ref="C62:C66"/>
    <mergeCell ref="C68:C77"/>
    <mergeCell ref="C78:C83"/>
    <mergeCell ref="C84:C88"/>
    <mergeCell ref="C94:C95"/>
    <mergeCell ref="C96:C97"/>
    <mergeCell ref="C99:C101"/>
    <mergeCell ref="D3:D4"/>
    <mergeCell ref="D5:D22"/>
    <mergeCell ref="D23:D26"/>
    <mergeCell ref="D27:D42"/>
    <mergeCell ref="D43:D46"/>
    <mergeCell ref="D47:D56"/>
    <mergeCell ref="D57:D61"/>
    <mergeCell ref="D62:D66"/>
    <mergeCell ref="D68:D77"/>
    <mergeCell ref="D78:D83"/>
    <mergeCell ref="D84:D88"/>
    <mergeCell ref="D94:D95"/>
    <mergeCell ref="D96:D97"/>
    <mergeCell ref="D99:D101"/>
    <mergeCell ref="E3:E4"/>
    <mergeCell ref="E5:E22"/>
    <mergeCell ref="E23:E26"/>
    <mergeCell ref="E27:E42"/>
    <mergeCell ref="E43:E46"/>
    <mergeCell ref="E47:E56"/>
    <mergeCell ref="E57:E61"/>
    <mergeCell ref="E62:E66"/>
    <mergeCell ref="E68:E77"/>
    <mergeCell ref="E78:E83"/>
    <mergeCell ref="E84:E88"/>
    <mergeCell ref="J94:J95"/>
    <mergeCell ref="J96:J97"/>
    <mergeCell ref="J99:J101"/>
    <mergeCell ref="K94:K101"/>
    <mergeCell ref="K102:K104"/>
    <mergeCell ref="K105:K10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zoomScale="85" zoomScaleNormal="85" topLeftCell="A3" workbookViewId="0">
      <selection activeCell="A21" sqref="A21:A22"/>
    </sheetView>
  </sheetViews>
  <sheetFormatPr defaultColWidth="24.7272727272727" defaultRowHeight="27" customHeight="1"/>
  <cols>
    <col min="1" max="1" width="16.5727272727273" style="2" customWidth="1"/>
    <col min="2" max="2" width="15.5" style="2" customWidth="1"/>
    <col min="3" max="3" width="24.7272727272727" style="2" customWidth="1"/>
    <col min="4" max="4" width="18.2818181818182" style="2" customWidth="1"/>
    <col min="5" max="5" width="36.3636363636364" style="2" customWidth="1"/>
    <col min="6" max="6" width="46.3090909090909" style="2" customWidth="1"/>
    <col min="7" max="7" width="15.9363636363636" style="1" customWidth="1"/>
    <col min="8" max="8" width="16.3545454545455" style="2" customWidth="1"/>
    <col min="9" max="9" width="16.6727272727273" style="2" customWidth="1"/>
    <col min="10" max="10" width="39.2181818181818" style="2" customWidth="1"/>
    <col min="11" max="16384" width="24.7272727272727" style="2"/>
  </cols>
  <sheetData>
    <row r="1" ht="44" customHeight="1" spans="1:9">
      <c r="A1" s="3" t="s">
        <v>33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6" t="s">
        <v>34</v>
      </c>
    </row>
    <row r="3" ht="79" customHeight="1" spans="1:9">
      <c r="A3" s="11">
        <v>45715</v>
      </c>
      <c r="B3" s="12" t="s">
        <v>10</v>
      </c>
      <c r="C3" s="13" t="s">
        <v>35</v>
      </c>
      <c r="D3" s="14" t="s">
        <v>36</v>
      </c>
      <c r="E3" s="13" t="s">
        <v>37</v>
      </c>
      <c r="F3" s="17" t="s">
        <v>63</v>
      </c>
      <c r="G3" s="17">
        <v>1000</v>
      </c>
      <c r="H3" s="12">
        <v>0.0382</v>
      </c>
      <c r="I3" s="12">
        <f>G3*H3</f>
        <v>38.2</v>
      </c>
    </row>
    <row r="4" customHeight="1" spans="1:9">
      <c r="A4" s="11">
        <v>45786</v>
      </c>
      <c r="B4" s="12" t="s">
        <v>10</v>
      </c>
      <c r="C4" s="13" t="s">
        <v>35</v>
      </c>
      <c r="D4" s="14" t="s">
        <v>109</v>
      </c>
      <c r="E4" s="13" t="s">
        <v>110</v>
      </c>
      <c r="F4" s="17" t="s">
        <v>42</v>
      </c>
      <c r="G4" s="12">
        <f>377+630</f>
        <v>1007</v>
      </c>
      <c r="H4" s="12">
        <v>0.176</v>
      </c>
      <c r="I4" s="12">
        <f t="shared" ref="I4:I9" si="0">G4*H4</f>
        <v>177.232</v>
      </c>
    </row>
    <row r="5" customHeight="1" spans="1:9">
      <c r="A5" s="11"/>
      <c r="B5" s="12"/>
      <c r="C5" s="13"/>
      <c r="D5" s="14"/>
      <c r="E5" s="13"/>
      <c r="F5" s="17" t="s">
        <v>43</v>
      </c>
      <c r="G5" s="12">
        <v>10</v>
      </c>
      <c r="H5" s="12">
        <v>0</v>
      </c>
      <c r="I5" s="12">
        <f t="shared" si="0"/>
        <v>0</v>
      </c>
    </row>
    <row r="6" customHeight="1" spans="1:9">
      <c r="A6" s="11"/>
      <c r="B6" s="12"/>
      <c r="C6" s="13"/>
      <c r="D6" s="14"/>
      <c r="E6" s="13"/>
      <c r="F6" s="17" t="s">
        <v>92</v>
      </c>
      <c r="G6" s="12">
        <f>1007*4</f>
        <v>4028</v>
      </c>
      <c r="H6" s="12">
        <v>0.007</v>
      </c>
      <c r="I6" s="12">
        <f t="shared" si="0"/>
        <v>28.196</v>
      </c>
    </row>
    <row r="7" customHeight="1" spans="1:9">
      <c r="A7" s="11"/>
      <c r="B7" s="12"/>
      <c r="C7" s="13"/>
      <c r="D7" s="14"/>
      <c r="E7" s="13"/>
      <c r="F7" s="17" t="s">
        <v>38</v>
      </c>
      <c r="G7" s="12">
        <v>160</v>
      </c>
      <c r="H7" s="12">
        <v>0.04</v>
      </c>
      <c r="I7" s="12">
        <f t="shared" si="0"/>
        <v>6.4</v>
      </c>
    </row>
    <row r="8" customHeight="1" spans="1:9">
      <c r="A8" s="11"/>
      <c r="B8" s="12"/>
      <c r="C8" s="13"/>
      <c r="D8" s="14"/>
      <c r="E8" s="13"/>
      <c r="F8" s="12" t="s">
        <v>50</v>
      </c>
      <c r="G8" s="12">
        <f>377+630</f>
        <v>1007</v>
      </c>
      <c r="H8" s="12">
        <v>0.017</v>
      </c>
      <c r="I8" s="12">
        <f t="shared" si="0"/>
        <v>17.119</v>
      </c>
    </row>
    <row r="9" customHeight="1" spans="1:9">
      <c r="A9" s="11"/>
      <c r="B9" s="12"/>
      <c r="C9" s="13"/>
      <c r="D9" s="14"/>
      <c r="E9" s="13"/>
      <c r="F9" s="17" t="s">
        <v>111</v>
      </c>
      <c r="G9" s="12">
        <v>1000</v>
      </c>
      <c r="H9" s="12">
        <v>0.04</v>
      </c>
      <c r="I9" s="12">
        <f t="shared" si="0"/>
        <v>40</v>
      </c>
    </row>
    <row r="10" customHeight="1" spans="9:9">
      <c r="I10" s="1">
        <f>SUM(I3:I9)</f>
        <v>307.147</v>
      </c>
    </row>
    <row r="11" customHeight="1" spans="8:10">
      <c r="H11" s="18" t="s">
        <v>112</v>
      </c>
      <c r="I11" s="38">
        <f>I10*7.19</f>
        <v>2208.38693</v>
      </c>
      <c r="J11" s="18" t="s">
        <v>113</v>
      </c>
    </row>
    <row r="13" customHeight="1" spans="8:9">
      <c r="H13" s="19" t="s">
        <v>114</v>
      </c>
      <c r="I13" s="39"/>
    </row>
    <row r="15" customHeight="1" spans="1:9">
      <c r="A15" s="20">
        <v>45768</v>
      </c>
      <c r="B15" s="21" t="s">
        <v>10</v>
      </c>
      <c r="C15" s="22" t="s">
        <v>67</v>
      </c>
      <c r="D15" s="23" t="s">
        <v>68</v>
      </c>
      <c r="E15" s="24" t="s">
        <v>69</v>
      </c>
      <c r="F15" s="21" t="s">
        <v>70</v>
      </c>
      <c r="G15" s="21">
        <f>4000*5</f>
        <v>20000</v>
      </c>
      <c r="H15" s="21">
        <v>0.007</v>
      </c>
      <c r="I15" s="21">
        <f t="shared" ref="I15:I22" si="1">G15*H15</f>
        <v>140</v>
      </c>
    </row>
    <row r="16" customHeight="1" spans="1:9">
      <c r="A16" s="20"/>
      <c r="B16" s="21"/>
      <c r="C16" s="25"/>
      <c r="D16" s="23"/>
      <c r="E16" s="24"/>
      <c r="F16" s="21" t="s">
        <v>71</v>
      </c>
      <c r="G16" s="21">
        <v>4000</v>
      </c>
      <c r="H16" s="21">
        <v>0.005</v>
      </c>
      <c r="I16" s="21">
        <f t="shared" si="1"/>
        <v>20</v>
      </c>
    </row>
    <row r="17" customHeight="1" spans="1:9">
      <c r="A17" s="20"/>
      <c r="B17" s="21"/>
      <c r="C17" s="25"/>
      <c r="D17" s="23"/>
      <c r="E17" s="24"/>
      <c r="F17" s="26" t="s">
        <v>38</v>
      </c>
      <c r="G17" s="21">
        <v>3100</v>
      </c>
      <c r="H17" s="21">
        <v>0.04</v>
      </c>
      <c r="I17" s="21">
        <f t="shared" si="1"/>
        <v>124</v>
      </c>
    </row>
    <row r="18" customHeight="1" spans="1:9">
      <c r="A18" s="20"/>
      <c r="B18" s="21"/>
      <c r="C18" s="25"/>
      <c r="D18" s="23"/>
      <c r="E18" s="24"/>
      <c r="F18" s="26" t="s">
        <v>64</v>
      </c>
      <c r="G18" s="21">
        <v>3100</v>
      </c>
      <c r="H18" s="21">
        <v>0</v>
      </c>
      <c r="I18" s="21">
        <f t="shared" si="1"/>
        <v>0</v>
      </c>
    </row>
    <row r="19" customHeight="1" spans="1:9">
      <c r="A19" s="27">
        <v>45793</v>
      </c>
      <c r="B19" s="28" t="s">
        <v>10</v>
      </c>
      <c r="C19" s="29" t="s">
        <v>73</v>
      </c>
      <c r="D19" s="30" t="s">
        <v>76</v>
      </c>
      <c r="E19" s="31" t="s">
        <v>77</v>
      </c>
      <c r="F19" s="26" t="s">
        <v>38</v>
      </c>
      <c r="G19" s="21">
        <v>1000</v>
      </c>
      <c r="H19" s="21">
        <v>0.04</v>
      </c>
      <c r="I19" s="21">
        <f t="shared" si="1"/>
        <v>40</v>
      </c>
    </row>
    <row r="20" customHeight="1" spans="1:9">
      <c r="A20" s="32"/>
      <c r="B20" s="33"/>
      <c r="C20" s="34"/>
      <c r="D20" s="35"/>
      <c r="E20" s="36"/>
      <c r="F20" s="26" t="s">
        <v>64</v>
      </c>
      <c r="G20" s="21">
        <v>1000</v>
      </c>
      <c r="H20" s="21">
        <v>0</v>
      </c>
      <c r="I20" s="21">
        <f t="shared" si="1"/>
        <v>0</v>
      </c>
    </row>
    <row r="21" customHeight="1" spans="1:9">
      <c r="A21" s="20">
        <v>45793</v>
      </c>
      <c r="B21" s="21" t="s">
        <v>10</v>
      </c>
      <c r="C21" s="22" t="s">
        <v>115</v>
      </c>
      <c r="D21" s="23" t="s">
        <v>116</v>
      </c>
      <c r="E21" s="24" t="s">
        <v>117</v>
      </c>
      <c r="F21" s="21" t="s">
        <v>118</v>
      </c>
      <c r="G21" s="21">
        <v>2200</v>
      </c>
      <c r="H21" s="21">
        <v>0.007</v>
      </c>
      <c r="I21" s="21">
        <f t="shared" si="1"/>
        <v>15.4</v>
      </c>
    </row>
    <row r="22" customHeight="1" spans="1:9">
      <c r="A22" s="20"/>
      <c r="B22" s="21"/>
      <c r="C22" s="22"/>
      <c r="D22" s="23"/>
      <c r="E22" s="24"/>
      <c r="F22" s="21" t="s">
        <v>51</v>
      </c>
      <c r="G22" s="21">
        <v>2200</v>
      </c>
      <c r="H22" s="37">
        <v>0.0382</v>
      </c>
      <c r="I22" s="21">
        <f t="shared" si="1"/>
        <v>84.04</v>
      </c>
    </row>
  </sheetData>
  <autoFilter xmlns:etc="http://www.wps.cn/officeDocument/2017/etCustomData" ref="A1:I11" etc:filterBottomFollowUsedRange="0">
    <extLst/>
  </autoFilter>
  <mergeCells count="21">
    <mergeCell ref="A1:I1"/>
    <mergeCell ref="A4:A9"/>
    <mergeCell ref="A15:A18"/>
    <mergeCell ref="A19:A20"/>
    <mergeCell ref="A21:A22"/>
    <mergeCell ref="B4:B9"/>
    <mergeCell ref="B15:B18"/>
    <mergeCell ref="B19:B20"/>
    <mergeCell ref="B21:B22"/>
    <mergeCell ref="C4:C9"/>
    <mergeCell ref="C15:C18"/>
    <mergeCell ref="C19:C20"/>
    <mergeCell ref="C21:C22"/>
    <mergeCell ref="D4:D9"/>
    <mergeCell ref="D15:D18"/>
    <mergeCell ref="D19:D20"/>
    <mergeCell ref="D21:D22"/>
    <mergeCell ref="E4:E9"/>
    <mergeCell ref="E15:E18"/>
    <mergeCell ref="E19:E20"/>
    <mergeCell ref="E21:E2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="85" zoomScaleNormal="85" workbookViewId="0">
      <selection activeCell="H7" sqref="H7"/>
    </sheetView>
  </sheetViews>
  <sheetFormatPr defaultColWidth="24.7272727272727" defaultRowHeight="27" customHeight="1"/>
  <cols>
    <col min="1" max="1" width="16.5727272727273" style="1" customWidth="1"/>
    <col min="2" max="2" width="15.5" style="1" customWidth="1"/>
    <col min="3" max="3" width="24.7272727272727" style="1" customWidth="1"/>
    <col min="4" max="4" width="18.2818181818182" style="1" customWidth="1"/>
    <col min="5" max="5" width="36.3636363636364" style="1" customWidth="1"/>
    <col min="6" max="6" width="46.3090909090909" style="1" customWidth="1"/>
    <col min="7" max="7" width="15.9363636363636" style="1" customWidth="1"/>
    <col min="8" max="8" width="16.3545454545455" style="1" customWidth="1"/>
    <col min="9" max="9" width="16.6727272727273" style="1" customWidth="1"/>
    <col min="10" max="10" width="21.3636363636364" style="2" customWidth="1"/>
    <col min="11" max="16384" width="24.7272727272727" style="2" customWidth="1"/>
  </cols>
  <sheetData>
    <row r="1" ht="44" customHeight="1" spans="1:9">
      <c r="A1" s="3" t="s">
        <v>33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6" t="s">
        <v>34</v>
      </c>
    </row>
    <row r="3" customHeight="1" spans="1:9">
      <c r="A3" s="11">
        <v>45742</v>
      </c>
      <c r="B3" s="12" t="s">
        <v>10</v>
      </c>
      <c r="C3" s="13">
        <v>76519</v>
      </c>
      <c r="D3" s="14" t="s">
        <v>56</v>
      </c>
      <c r="E3" s="13" t="s">
        <v>57</v>
      </c>
      <c r="F3" s="12" t="s">
        <v>50</v>
      </c>
      <c r="G3" s="12">
        <v>6000</v>
      </c>
      <c r="H3" s="12">
        <v>0.25</v>
      </c>
      <c r="I3" s="12">
        <f>G3*H3</f>
        <v>1500</v>
      </c>
    </row>
    <row r="4" customHeight="1" spans="1:9">
      <c r="A4" s="11"/>
      <c r="B4" s="12"/>
      <c r="C4" s="12"/>
      <c r="D4" s="14"/>
      <c r="E4" s="13"/>
      <c r="F4" s="12" t="s">
        <v>70</v>
      </c>
      <c r="G4" s="12">
        <v>30000</v>
      </c>
      <c r="H4" s="12">
        <v>0.042</v>
      </c>
      <c r="I4" s="12">
        <v>1260</v>
      </c>
    </row>
    <row r="5" customHeight="1" spans="1:9">
      <c r="A5" s="11">
        <v>45749</v>
      </c>
      <c r="B5" s="12" t="s">
        <v>10</v>
      </c>
      <c r="C5" s="13">
        <v>77745</v>
      </c>
      <c r="D5" s="14" t="s">
        <v>65</v>
      </c>
      <c r="E5" s="13" t="s">
        <v>66</v>
      </c>
      <c r="F5" s="12" t="s">
        <v>50</v>
      </c>
      <c r="G5" s="12">
        <v>6000</v>
      </c>
      <c r="H5" s="12">
        <v>0.25</v>
      </c>
      <c r="I5" s="12">
        <f>G5*H5</f>
        <v>1500</v>
      </c>
    </row>
    <row r="6" customHeight="1" spans="1:9">
      <c r="A6" s="11"/>
      <c r="B6" s="12"/>
      <c r="C6" s="12"/>
      <c r="D6" s="14"/>
      <c r="E6" s="13"/>
      <c r="F6" s="15" t="s">
        <v>70</v>
      </c>
      <c r="G6" s="15">
        <v>30000</v>
      </c>
      <c r="H6" s="15">
        <v>0.042</v>
      </c>
      <c r="I6" s="15">
        <v>1260</v>
      </c>
    </row>
    <row r="7" customHeight="1" spans="1:9">
      <c r="A7" s="11">
        <v>45759</v>
      </c>
      <c r="B7" s="12" t="s">
        <v>10</v>
      </c>
      <c r="C7" s="13" t="s">
        <v>119</v>
      </c>
      <c r="D7" s="14" t="s">
        <v>120</v>
      </c>
      <c r="E7" s="13" t="s">
        <v>121</v>
      </c>
      <c r="F7" s="12" t="s">
        <v>122</v>
      </c>
      <c r="G7" s="12">
        <f>12000*1.01</f>
        <v>12120</v>
      </c>
      <c r="H7" s="12">
        <v>0.32</v>
      </c>
      <c r="I7" s="12">
        <f>G7*H7</f>
        <v>3878.4</v>
      </c>
    </row>
    <row r="8" customHeight="1" spans="9:9">
      <c r="I8" s="1">
        <v>9398.4</v>
      </c>
    </row>
    <row r="10" customHeight="1" spans="1:9">
      <c r="A10" s="2"/>
      <c r="B10" s="2"/>
      <c r="C10" s="2"/>
      <c r="D10" s="2"/>
      <c r="E10" s="2"/>
      <c r="F10" s="2"/>
      <c r="G10" s="2"/>
      <c r="H10" s="2"/>
      <c r="I10" s="2"/>
    </row>
    <row r="11" customHeight="1" spans="1:9">
      <c r="A11" s="2"/>
      <c r="B11" s="2"/>
      <c r="C11" s="2"/>
      <c r="D11" s="2"/>
      <c r="E11" s="2"/>
      <c r="F11" s="2"/>
      <c r="G11" s="2"/>
      <c r="H11" s="2"/>
      <c r="I11" s="2"/>
    </row>
    <row r="12" customHeight="1" spans="1:9">
      <c r="A12" s="2"/>
      <c r="B12" s="2"/>
      <c r="C12" s="2"/>
      <c r="D12" s="2"/>
      <c r="E12" s="2"/>
      <c r="F12" s="2"/>
      <c r="G12" s="2"/>
      <c r="H12" s="2"/>
      <c r="I12" s="2"/>
    </row>
    <row r="13" customHeight="1" spans="1:9">
      <c r="A13" s="2"/>
      <c r="B13" s="2"/>
      <c r="C13" s="2"/>
      <c r="D13" s="2"/>
      <c r="E13" s="2"/>
      <c r="F13" s="2"/>
      <c r="G13" s="2"/>
      <c r="H13" s="2"/>
      <c r="I13" s="2"/>
    </row>
    <row r="14" customHeight="1" spans="1:9">
      <c r="A14" s="2"/>
      <c r="B14" s="2"/>
      <c r="C14" s="2"/>
      <c r="D14" s="2"/>
      <c r="E14" s="2"/>
      <c r="F14" s="2"/>
      <c r="G14" s="2"/>
      <c r="H14" s="2"/>
      <c r="I14" s="2"/>
    </row>
  </sheetData>
  <autoFilter xmlns:etc="http://www.wps.cn/officeDocument/2017/etCustomData" ref="A1:I8" etc:filterBottomFollowUsedRange="0">
    <extLst/>
  </autoFilter>
  <mergeCells count="11">
    <mergeCell ref="A1:I1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国内-RMB</vt:lpstr>
      <vt:lpstr>国内-人民币</vt:lpstr>
      <vt:lpstr>国外-美金</vt:lpstr>
      <vt:lpstr>国内-人民币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2025-07-01T08:30:59Z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</Properties>
</file>