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4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5月Emily" sheetId="27" state="hidden" r:id="rId4"/>
    <sheet name="5月Emily (2)" sheetId="30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'5月Emily'!$A$1:$J$79</definedName>
    <definedName name="_xlnm._FilterDatabase" localSheetId="4" hidden="1">'5月Emily (2)'!$A$1:$J$79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<sst xmlns="http://schemas.openxmlformats.org/spreadsheetml/2006/main" count="982" uniqueCount="235">
  <si>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</si>
  <si>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</si>
  <si>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</si>
  <si>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</si>
  <si>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</si>
  <si>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</si>
  <si>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</si>
  <si>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</si>
  <si>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</si>
  <si>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</si>
  <si>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</si>
  <si>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</si>
  <si>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</si>
  <si>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</si>
  <si>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</si>
  <si>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</si>
  <si>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</si>
  <si>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</si>
  <si>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</si>
  <si>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</si>
  <si>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</si>
  <si>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</si>
  <si>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</si>
  <si>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</si>
  <si>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</si>
  <si>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</si>
  <si>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</si>
  <si>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</si>
  <si>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</si>
  <si>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</si>
  <si>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</si>
  <si>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</si>
  <si>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</si>
  <si>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</si>
  <si>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</si>
  <si>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</si>
  <si>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</si>
  <si>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</si>
  <si>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</si>
  <si>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</si>
  <si>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</si>
  <si>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</si>
  <si>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</si>
  <si>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</si>
  <si>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</si>
  <si>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</si>
  <si>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</si>
  <si>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</si>
  <si>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</si>
  <si>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</si>
  <si>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</si>
  <si>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</si>
  <si>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</si>
  <si>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</si>
  <si>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</si>
  <si>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</si>
  <si>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</si>
  <si>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</si>
  <si>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</si>
  <si>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</si>
  <si>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</si>
  <si>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</si>
  <si>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</si>
  <si>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</si>
  <si>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</si>
  <si>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</si>
  <si>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</si>
  <si>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</si>
  <si>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</si>
  <si>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</si>
  <si>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</si>
  <si>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</si>
  <si>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</si>
  <si>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</si>
  <si>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</si>
  <si>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</si>
  <si>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</si>
  <si>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</si>
  <si>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</si>
  <si>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</si>
  <si>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</si>
  <si>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</si>
  <si>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</si>
  <si>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</si>
  <si>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</si>
  <si>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</si>
  <si>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</si>
  <si>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</si>
  <si>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</si>
  <si>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</si>
  <si>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</si>
  <si>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</si>
  <si>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</si>
  <si>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</si>
  <si>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</si>
  <si>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</si>
  <si>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</si>
  <si>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</si>
  <si>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</si>
  <si>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</si>
  <si>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</si>
  <si>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</si>
  <si>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</si>
  <si>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</si>
  <si>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</si>
  <si>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</si>
  <si>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</si>
  <si>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</si>
  <si>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</si>
  <si>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</si>
  <si>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</si>
  <si>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</si>
  <si>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</si>
  <si>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</si>
  <si>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</si>
  <si>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</si>
  <si>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</si>
  <si>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差</t>
  </si>
  <si>
    <t>正数为少的金额，负数为多的金额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</si>
  <si>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</si>
  <si>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</si>
  <si>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</si>
  <si>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</si>
  <si>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</si>
  <si>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</si>
  <si>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77236
77237
77238
77341</t>
  </si>
  <si>
    <t>RBSKNJTD023</t>
  </si>
  <si>
    <t>SUNDAY 5420-046-401/700
CHINA 男士裤子</t>
  </si>
  <si>
    <t>2025.4.20</t>
  </si>
  <si>
    <t>2025.5.5</t>
  </si>
  <si>
    <t>白色吊牌HPBCRFI001-60*95mm-RFID LOGO（+1%）</t>
  </si>
  <si>
    <t>2025.5.16</t>
  </si>
  <si>
    <t>白色缎带洗标CLBCGEN003*4页-60*25mm</t>
  </si>
  <si>
    <t>白色RFID织标WLBCRFI015-65*19mm</t>
  </si>
  <si>
    <t>白色RFID织标WLBCRFI015-65*19mm-免费损耗1%</t>
  </si>
  <si>
    <t>白色RFID织标WLBCRFI015-65*19mm-大货样</t>
  </si>
  <si>
    <t>白色织标WLBCGEN020(06B）-85*20mm</t>
  </si>
  <si>
    <t>77271
77276
77277
77278
77279
77280
77281
77340</t>
  </si>
  <si>
    <t>RBSKNJTD025</t>
  </si>
  <si>
    <t>MISO 5419-046-600/800
BANGLADESH 男下装 裤子</t>
  </si>
  <si>
    <t>2025.4.17</t>
  </si>
  <si>
    <t>2025.5.22</t>
  </si>
  <si>
    <t>2025.5.14</t>
  </si>
  <si>
    <t>77253
77468</t>
  </si>
  <si>
    <t>RBSKNJTD026</t>
  </si>
  <si>
    <t>MISO 6776-046-600/800
BANGLADESH 男上装 夹克 加单</t>
  </si>
  <si>
    <t>77916
77915
76619
76934
76935
79905</t>
  </si>
  <si>
    <t>RBSKNJTD029</t>
  </si>
  <si>
    <t>MISO 6776-046-800
BANGLADESH 男上装 夹克 翻单2</t>
  </si>
  <si>
    <t>2025.4.18</t>
  </si>
  <si>
    <t>RBSKNJTD034</t>
  </si>
  <si>
    <t>MISO 6776-046
BANGLADESH 男上装 夹克 加单3</t>
  </si>
  <si>
    <t>2025.4.17
2025.4.23</t>
  </si>
  <si>
    <t>油性拷贝纸-14.8*21cm-21g BKOTH25002</t>
  </si>
  <si>
    <t>RBSKNJTD035</t>
  </si>
  <si>
    <t>MISO 5419-046
BANGLADESH 男下装 裤子 翻单1</t>
  </si>
  <si>
    <t>纸板-37*35cm-300g BKOTH25004</t>
  </si>
  <si>
    <t>普通拷贝纸-75*100cm-BKOTH25005</t>
  </si>
  <si>
    <t>RBSKNJTD036</t>
  </si>
  <si>
    <t>MISO 5419-046-600/800
BANGLADESH 男下装 裤子 补单</t>
  </si>
  <si>
    <t>RBSKNJTD037</t>
  </si>
  <si>
    <t>SUNDAY 5420-046
CHINA 男士裤子 翻单1</t>
  </si>
  <si>
    <t>2025.4.22</t>
  </si>
  <si>
    <t>油性拷贝纸-21*29.7cm 21g BKOTH25007</t>
  </si>
  <si>
    <t>78636
78989</t>
  </si>
  <si>
    <t>RBSKNJTD038</t>
  </si>
  <si>
    <t>NOBIS 6793-046-800
BANGLADESH 男外套</t>
  </si>
  <si>
    <t>黑色织标WLBCRFI006-51*51mm-RFID</t>
  </si>
  <si>
    <t>黑色织标WLBCRFI006-51*51mm-免费损耗1%</t>
  </si>
  <si>
    <t>黑色织标WLBCRFI006-51*51mm-大货样</t>
  </si>
  <si>
    <t>白色缎带洗标CLBCGEN003*4页-60*25mm（+1%）</t>
  </si>
  <si>
    <t>黑色 吊绳 MRBCGEN004-320*1.5mm</t>
  </si>
  <si>
    <t>白色吊牌HPBCGEN001-60*95mm-ZALA（+1%）</t>
  </si>
  <si>
    <t>纸板-34*54cm-300g BKOTH25009</t>
  </si>
  <si>
    <t>78988
79595
79596</t>
  </si>
  <si>
    <t>RBSKNJTD041</t>
  </si>
  <si>
    <t>NOBIS 6793-046-800
BANGLADESH 男外套 翻单1</t>
  </si>
  <si>
    <t>2025.5.15</t>
  </si>
  <si>
    <t>77236
77341</t>
  </si>
  <si>
    <t>RBSKNJTD043</t>
  </si>
  <si>
    <t>SUNDAY 5420-046-401/700
CHINA 男士裤子 补单</t>
  </si>
  <si>
    <t>2025.5.10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</si>
  <si>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</si>
  <si>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</si>
  <si>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</si>
  <si>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</si>
  <si>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</si>
  <si>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</si>
  <si>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</si>
  <si>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</si>
  <si>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</si>
  <si>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</si>
  <si>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</si>
  <si>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</si>
  <si>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</si>
  <si>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</si>
  <si>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</si>
  <si>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</si>
  <si>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主标</t>
  </si>
  <si>
    <t>按客户要求开</t>
  </si>
  <si>
    <t>千克</t>
  </si>
  <si>
    <t>洗标</t>
  </si>
  <si>
    <t>吊牌</t>
  </si>
  <si>
    <t>拷贝纸</t>
  </si>
  <si>
    <t>纸板</t>
  </si>
  <si>
    <t>吊绳</t>
  </si>
  <si>
    <t>5419-046</t>
  </si>
  <si>
    <t>实际</t>
  </si>
  <si>
    <t>开票</t>
  </si>
  <si>
    <t>6776-046</t>
  </si>
  <si>
    <t>6793-046</t>
  </si>
  <si>
    <t>Emily
吊绳单独放</t>
  </si>
  <si>
    <t>miranda</t>
  </si>
  <si>
    <t>RBSKNJTD012</t>
  </si>
  <si>
    <t>1003-409、415、416、051</t>
  </si>
  <si>
    <t>2024.12.21</t>
  </si>
  <si>
    <t>纸板-24.5cm*34.5cm-300gBKOTH24007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</si>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</sst>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9" borderId="15" applyNumberFormat="0" applyAlignment="0" applyProtection="0">
      <alignment vertical="center"/>
    </xf>
    <xf numFmtId="0" fontId="32" fillId="10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6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80" fontId="8" fillId="4" borderId="1" xfId="0" applyNumberFormat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0" fontId="8" fillId="5" borderId="1" xfId="0" applyNumberFormat="1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5" xfId="0" applyNumberFormat="1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58" fontId="13" fillId="4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58" fontId="13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58" fontId="13" fillId="4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58" fontId="13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58" fontId="13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58" fontId="13" fillId="5" borderId="9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58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58" fontId="13" fillId="5" borderId="11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79" fontId="18" fillId="0" borderId="0" xfId="0" applyNumberFormat="1" applyFont="1">
      <alignment vertical="center"/>
    </xf>
    <xf numFmtId="179" fontId="0" fillId="0" borderId="0" xfId="0" applyNumberFormat="1">
      <alignment vertical="center"/>
    </xf>
    <xf numFmtId="8" fontId="15" fillId="4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8" fontId="15" fillId="4" borderId="10" xfId="0" applyNumberFormat="1" applyFont="1" applyFill="1" applyBorder="1" applyAlignment="1">
      <alignment horizontal="center" vertical="center" wrapText="1"/>
    </xf>
    <xf numFmtId="8" fontId="15" fillId="4" borderId="11" xfId="0" applyNumberFormat="1" applyFont="1" applyFill="1" applyBorder="1" applyAlignment="1">
      <alignment horizontal="center" vertical="center" wrapText="1"/>
    </xf>
    <xf numFmtId="8" fontId="15" fillId="3" borderId="9" xfId="0" applyNumberFormat="1" applyFont="1" applyFill="1" applyBorder="1" applyAlignment="1">
      <alignment horizontal="center" vertical="center" wrapText="1"/>
    </xf>
    <xf numFmtId="8" fontId="15" fillId="3" borderId="10" xfId="0" applyNumberFormat="1" applyFont="1" applyFill="1" applyBorder="1" applyAlignment="1">
      <alignment horizontal="center" vertical="center" wrapText="1"/>
    </xf>
    <xf numFmtId="8" fontId="15" fillId="3" borderId="11" xfId="0" applyNumberFormat="1" applyFont="1" applyFill="1" applyBorder="1" applyAlignment="1">
      <alignment horizontal="center" vertical="center" wrapText="1"/>
    </xf>
    <xf numFmtId="8" fontId="15" fillId="5" borderId="9" xfId="0" applyNumberFormat="1" applyFont="1" applyFill="1" applyBorder="1" applyAlignment="1">
      <alignment horizontal="center" vertical="center" wrapText="1"/>
    </xf>
    <xf numFmtId="8" fontId="15" fillId="5" borderId="10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8" fontId="15" fillId="5" borderId="1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52">
        <v>45439</v>
      </c>
      <c r="B3" s="14" t="s">
        <v>15</v>
      </c>
      <c r="C3" s="153">
        <v>54401</v>
      </c>
      <c r="D3" s="154" t="s">
        <v>16</v>
      </c>
      <c r="E3" s="153" t="s">
        <v>17</v>
      </c>
      <c r="F3" s="153" t="s">
        <v>18</v>
      </c>
      <c r="G3" s="155">
        <v>10500</v>
      </c>
      <c r="H3" s="155">
        <f>G3-I3</f>
        <v>500</v>
      </c>
      <c r="I3" s="153">
        <v>10000</v>
      </c>
      <c r="J3" s="19">
        <v>0.368</v>
      </c>
      <c r="K3" s="162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52"/>
      <c r="B4" s="14"/>
      <c r="C4" s="153"/>
      <c r="D4" s="154"/>
      <c r="E4" s="153"/>
      <c r="F4" s="156">
        <v>45476</v>
      </c>
      <c r="G4" s="155">
        <v>11582</v>
      </c>
      <c r="H4" s="155">
        <f t="shared" ref="H4:H40" si="0">G4-I4</f>
        <v>554</v>
      </c>
      <c r="I4" s="153">
        <v>11028</v>
      </c>
      <c r="J4" s="19">
        <v>0.368</v>
      </c>
      <c r="K4" s="162">
        <f t="shared" ref="K4:K40" si="1">I4*J4</f>
        <v>4058.304</v>
      </c>
      <c r="L4" s="163"/>
      <c r="M4" s="19"/>
      <c r="N4" s="19"/>
      <c r="O4" s="19"/>
    </row>
    <row r="5" ht="16.5" spans="1:15">
      <c r="A5" s="152"/>
      <c r="B5" s="14"/>
      <c r="C5" s="153"/>
      <c r="D5" s="154"/>
      <c r="E5" s="153"/>
      <c r="F5" s="153" t="s">
        <v>18</v>
      </c>
      <c r="G5" s="155">
        <v>10500</v>
      </c>
      <c r="H5" s="155">
        <f t="shared" si="0"/>
        <v>500</v>
      </c>
      <c r="I5" s="153">
        <v>10000</v>
      </c>
      <c r="J5" s="14">
        <f>0.042*8</f>
        <v>0.336</v>
      </c>
      <c r="K5" s="162">
        <f t="shared" si="1"/>
        <v>3360</v>
      </c>
      <c r="L5" s="162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52"/>
      <c r="B6" s="14"/>
      <c r="C6" s="153"/>
      <c r="D6" s="154"/>
      <c r="E6" s="153"/>
      <c r="F6" s="156">
        <v>45476</v>
      </c>
      <c r="G6" s="155">
        <v>11583</v>
      </c>
      <c r="H6" s="155">
        <f t="shared" si="0"/>
        <v>555</v>
      </c>
      <c r="I6" s="153">
        <v>11028</v>
      </c>
      <c r="J6" s="14">
        <f>0.042*8</f>
        <v>0.336</v>
      </c>
      <c r="K6" s="162">
        <f t="shared" si="1"/>
        <v>3705.408</v>
      </c>
      <c r="L6" s="164"/>
      <c r="M6" s="19"/>
      <c r="N6" s="19"/>
      <c r="O6" s="19"/>
    </row>
    <row r="7" ht="16" customHeight="1" spans="1:15">
      <c r="A7" s="152"/>
      <c r="B7" s="14"/>
      <c r="C7" s="153"/>
      <c r="D7" s="154"/>
      <c r="E7" s="153"/>
      <c r="F7" s="156">
        <v>45476</v>
      </c>
      <c r="G7" s="155">
        <v>22079.4</v>
      </c>
      <c r="H7" s="155">
        <f t="shared" si="0"/>
        <v>1051.4</v>
      </c>
      <c r="I7" s="153">
        <v>21028</v>
      </c>
      <c r="J7" s="19">
        <v>0.294</v>
      </c>
      <c r="K7" s="162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52"/>
      <c r="B8" s="14"/>
      <c r="C8" s="153"/>
      <c r="D8" s="154"/>
      <c r="E8" s="153"/>
      <c r="F8" s="156">
        <v>45476</v>
      </c>
      <c r="G8" s="155">
        <v>22079.4</v>
      </c>
      <c r="H8" s="155">
        <f t="shared" si="0"/>
        <v>1051.4</v>
      </c>
      <c r="I8" s="153">
        <v>21028</v>
      </c>
      <c r="J8" s="19">
        <v>0.116</v>
      </c>
      <c r="K8" s="162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52">
        <v>45439</v>
      </c>
      <c r="B9" s="14" t="s">
        <v>15</v>
      </c>
      <c r="C9" s="153">
        <v>54404</v>
      </c>
      <c r="D9" s="154" t="s">
        <v>23</v>
      </c>
      <c r="E9" s="153" t="s">
        <v>24</v>
      </c>
      <c r="F9" s="156">
        <v>45470</v>
      </c>
      <c r="G9" s="155">
        <f>I9*1.05</f>
        <v>31500</v>
      </c>
      <c r="H9" s="155">
        <f t="shared" si="0"/>
        <v>1500</v>
      </c>
      <c r="I9" s="153">
        <v>30000</v>
      </c>
      <c r="J9" s="19">
        <v>0.368</v>
      </c>
      <c r="K9" s="162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52"/>
      <c r="B10" s="14"/>
      <c r="C10" s="153"/>
      <c r="D10" s="154"/>
      <c r="E10" s="153"/>
      <c r="F10" s="156">
        <v>45476</v>
      </c>
      <c r="G10" s="155">
        <v>1605</v>
      </c>
      <c r="H10" s="155">
        <f t="shared" si="0"/>
        <v>79</v>
      </c>
      <c r="I10" s="153">
        <v>1526</v>
      </c>
      <c r="J10" s="19">
        <v>0.368</v>
      </c>
      <c r="K10" s="162">
        <f t="shared" si="1"/>
        <v>561.568</v>
      </c>
      <c r="L10" s="163"/>
      <c r="M10" s="19"/>
      <c r="N10" s="14"/>
      <c r="O10" s="19"/>
    </row>
    <row r="11" ht="16.5" spans="1:15">
      <c r="A11" s="152"/>
      <c r="B11" s="14"/>
      <c r="C11" s="153"/>
      <c r="D11" s="154"/>
      <c r="E11" s="153"/>
      <c r="F11" s="156">
        <v>45470</v>
      </c>
      <c r="G11" s="155">
        <f t="shared" ref="G10:G32" si="2">I11*1.05</f>
        <v>31500</v>
      </c>
      <c r="H11" s="155">
        <f t="shared" si="0"/>
        <v>1500</v>
      </c>
      <c r="I11" s="153">
        <v>30000</v>
      </c>
      <c r="J11" s="14">
        <f>0.042*6</f>
        <v>0.252</v>
      </c>
      <c r="K11" s="162">
        <f t="shared" si="1"/>
        <v>7560</v>
      </c>
      <c r="L11" s="162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52"/>
      <c r="B12" s="14"/>
      <c r="C12" s="153"/>
      <c r="D12" s="154"/>
      <c r="E12" s="153"/>
      <c r="F12" s="156">
        <v>45476</v>
      </c>
      <c r="G12" s="155">
        <v>1607</v>
      </c>
      <c r="H12" s="155">
        <f t="shared" si="0"/>
        <v>81</v>
      </c>
      <c r="I12" s="153">
        <v>1526</v>
      </c>
      <c r="J12" s="14">
        <f>0.042*6</f>
        <v>0.252</v>
      </c>
      <c r="K12" s="162">
        <f t="shared" si="1"/>
        <v>384.552</v>
      </c>
      <c r="L12" s="164"/>
      <c r="M12" s="19"/>
      <c r="N12" s="19"/>
      <c r="O12" s="19"/>
    </row>
    <row r="13" ht="16" customHeight="1" spans="1:15">
      <c r="A13" s="152"/>
      <c r="B13" s="14"/>
      <c r="C13" s="153"/>
      <c r="D13" s="154"/>
      <c r="E13" s="153"/>
      <c r="F13" s="156">
        <v>45476</v>
      </c>
      <c r="G13" s="155">
        <v>33102</v>
      </c>
      <c r="H13" s="155">
        <f t="shared" si="0"/>
        <v>1576</v>
      </c>
      <c r="I13" s="153">
        <v>31526</v>
      </c>
      <c r="J13" s="19">
        <v>0.294</v>
      </c>
      <c r="K13" s="162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52"/>
      <c r="B14" s="14"/>
      <c r="C14" s="153"/>
      <c r="D14" s="154"/>
      <c r="E14" s="153"/>
      <c r="F14" s="156">
        <v>45476</v>
      </c>
      <c r="G14" s="155">
        <v>33102</v>
      </c>
      <c r="H14" s="155">
        <f t="shared" si="0"/>
        <v>1576</v>
      </c>
      <c r="I14" s="153">
        <v>31526</v>
      </c>
      <c r="J14" s="19">
        <v>0.116</v>
      </c>
      <c r="K14" s="162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52">
        <v>45477</v>
      </c>
      <c r="B15" s="14" t="s">
        <v>26</v>
      </c>
      <c r="C15" s="153">
        <v>58394</v>
      </c>
      <c r="D15" s="154" t="s">
        <v>27</v>
      </c>
      <c r="E15" s="153" t="s">
        <v>28</v>
      </c>
      <c r="F15" s="156">
        <v>45484</v>
      </c>
      <c r="G15" s="155">
        <f t="shared" si="2"/>
        <v>771.75</v>
      </c>
      <c r="H15" s="155">
        <f t="shared" si="0"/>
        <v>36.75</v>
      </c>
      <c r="I15" s="153">
        <v>735</v>
      </c>
      <c r="J15" s="19">
        <v>0.254</v>
      </c>
      <c r="K15" s="162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52"/>
      <c r="B16" s="14"/>
      <c r="C16" s="153"/>
      <c r="D16" s="154"/>
      <c r="E16" s="153"/>
      <c r="F16" s="156">
        <v>45484</v>
      </c>
      <c r="G16" s="155">
        <f t="shared" si="2"/>
        <v>771.75</v>
      </c>
      <c r="H16" s="155">
        <f t="shared" si="0"/>
        <v>36.75</v>
      </c>
      <c r="I16" s="153">
        <v>735</v>
      </c>
      <c r="J16" s="19">
        <v>0.15</v>
      </c>
      <c r="K16" s="162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52"/>
      <c r="B17" s="14"/>
      <c r="C17" s="153"/>
      <c r="D17" s="154"/>
      <c r="E17" s="153"/>
      <c r="F17" s="156">
        <v>45484</v>
      </c>
      <c r="G17" s="155">
        <v>2200</v>
      </c>
      <c r="H17" s="155">
        <f t="shared" si="0"/>
        <v>100</v>
      </c>
      <c r="I17" s="153">
        <v>2100</v>
      </c>
      <c r="J17" s="19">
        <v>0.12</v>
      </c>
      <c r="K17" s="162">
        <f t="shared" si="1"/>
        <v>252</v>
      </c>
      <c r="L17" s="162" t="s">
        <v>31</v>
      </c>
      <c r="M17" s="19"/>
      <c r="N17" s="19"/>
      <c r="O17" s="19"/>
    </row>
    <row r="18" ht="32" customHeight="1" spans="1:15">
      <c r="A18" s="152"/>
      <c r="B18" s="14"/>
      <c r="C18" s="153"/>
      <c r="D18" s="154"/>
      <c r="E18" s="153"/>
      <c r="F18" s="156">
        <v>45485</v>
      </c>
      <c r="G18" s="155">
        <v>30500</v>
      </c>
      <c r="H18" s="155">
        <f t="shared" si="0"/>
        <v>8</v>
      </c>
      <c r="I18" s="153">
        <v>30492</v>
      </c>
      <c r="J18" s="19">
        <v>0.12</v>
      </c>
      <c r="K18" s="162">
        <f t="shared" si="1"/>
        <v>3659.04</v>
      </c>
      <c r="L18" s="164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57">
        <v>45484</v>
      </c>
      <c r="G19" s="155">
        <v>561</v>
      </c>
      <c r="H19" s="155">
        <f t="shared" si="0"/>
        <v>26</v>
      </c>
      <c r="I19" s="12">
        <v>535</v>
      </c>
      <c r="J19" s="19">
        <v>0.254</v>
      </c>
      <c r="K19" s="162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57">
        <v>45484</v>
      </c>
      <c r="G20" s="155">
        <v>561</v>
      </c>
      <c r="H20" s="155">
        <f t="shared" si="0"/>
        <v>26</v>
      </c>
      <c r="I20" s="12">
        <v>535</v>
      </c>
      <c r="J20" s="19">
        <v>0.15</v>
      </c>
      <c r="K20" s="162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52">
        <v>45483</v>
      </c>
      <c r="B21" s="14" t="s">
        <v>26</v>
      </c>
      <c r="C21" s="153" t="s">
        <v>34</v>
      </c>
      <c r="D21" s="154" t="s">
        <v>35</v>
      </c>
      <c r="E21" s="153" t="s">
        <v>36</v>
      </c>
      <c r="F21" s="156">
        <v>45491</v>
      </c>
      <c r="G21" s="155">
        <f t="shared" si="2"/>
        <v>25213.65</v>
      </c>
      <c r="H21" s="155">
        <f t="shared" si="0"/>
        <v>1200.65</v>
      </c>
      <c r="I21" s="12">
        <v>24013</v>
      </c>
      <c r="J21" s="19">
        <v>0.368</v>
      </c>
      <c r="K21" s="162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52"/>
      <c r="B22" s="14"/>
      <c r="C22" s="153"/>
      <c r="D22" s="154"/>
      <c r="E22" s="153"/>
      <c r="F22" s="156">
        <v>45491</v>
      </c>
      <c r="G22" s="155">
        <f t="shared" si="2"/>
        <v>25213.65</v>
      </c>
      <c r="H22" s="155">
        <f t="shared" si="0"/>
        <v>1200.65</v>
      </c>
      <c r="I22" s="12">
        <v>24013</v>
      </c>
      <c r="J22" s="14">
        <f>0.042*7</f>
        <v>0.294</v>
      </c>
      <c r="K22" s="162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52"/>
      <c r="B23" s="14"/>
      <c r="C23" s="153"/>
      <c r="D23" s="154"/>
      <c r="E23" s="153"/>
      <c r="F23" s="156">
        <v>45491</v>
      </c>
      <c r="G23" s="155">
        <f t="shared" si="2"/>
        <v>25213.65</v>
      </c>
      <c r="H23" s="155">
        <f t="shared" si="0"/>
        <v>1200.65</v>
      </c>
      <c r="I23" s="12">
        <v>24013</v>
      </c>
      <c r="J23" s="19">
        <v>0.294</v>
      </c>
      <c r="K23" s="162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52"/>
      <c r="B24" s="14"/>
      <c r="C24" s="153"/>
      <c r="D24" s="154"/>
      <c r="E24" s="153"/>
      <c r="F24" s="156">
        <v>45491</v>
      </c>
      <c r="G24" s="155">
        <f t="shared" si="2"/>
        <v>25213.65</v>
      </c>
      <c r="H24" s="155">
        <f t="shared" si="0"/>
        <v>1200.65</v>
      </c>
      <c r="I24" s="12">
        <v>24013</v>
      </c>
      <c r="J24" s="19">
        <v>0.116</v>
      </c>
      <c r="K24" s="162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52">
        <v>45492</v>
      </c>
      <c r="B25" s="14" t="s">
        <v>39</v>
      </c>
      <c r="C25" s="153" t="s">
        <v>40</v>
      </c>
      <c r="D25" s="154" t="s">
        <v>41</v>
      </c>
      <c r="E25" s="153" t="s">
        <v>42</v>
      </c>
      <c r="F25" s="156">
        <v>45503</v>
      </c>
      <c r="G25" s="155">
        <f t="shared" si="2"/>
        <v>10500</v>
      </c>
      <c r="H25" s="155">
        <f t="shared" si="0"/>
        <v>500</v>
      </c>
      <c r="I25" s="12">
        <v>10000</v>
      </c>
      <c r="J25" s="19">
        <v>0.368</v>
      </c>
      <c r="K25" s="162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52"/>
      <c r="B26" s="14"/>
      <c r="C26" s="153"/>
      <c r="D26" s="154"/>
      <c r="E26" s="153"/>
      <c r="F26" s="156">
        <v>45503</v>
      </c>
      <c r="G26" s="155">
        <f t="shared" si="2"/>
        <v>10500</v>
      </c>
      <c r="H26" s="155">
        <f t="shared" si="0"/>
        <v>500</v>
      </c>
      <c r="I26" s="12">
        <v>10000</v>
      </c>
      <c r="J26" s="14">
        <f>0.042*7</f>
        <v>0.294</v>
      </c>
      <c r="K26" s="162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52"/>
      <c r="B27" s="14"/>
      <c r="C27" s="153"/>
      <c r="D27" s="154"/>
      <c r="E27" s="153"/>
      <c r="F27" s="156">
        <v>45503</v>
      </c>
      <c r="G27" s="155">
        <f t="shared" si="2"/>
        <v>10500</v>
      </c>
      <c r="H27" s="155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52"/>
      <c r="B28" s="14"/>
      <c r="C28" s="153"/>
      <c r="D28" s="154"/>
      <c r="E28" s="153"/>
      <c r="F28" s="156">
        <v>45503</v>
      </c>
      <c r="G28" s="155">
        <f t="shared" si="2"/>
        <v>10500</v>
      </c>
      <c r="H28" s="155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52">
        <v>45499</v>
      </c>
      <c r="B29" s="14" t="s">
        <v>39</v>
      </c>
      <c r="C29" s="153" t="s">
        <v>43</v>
      </c>
      <c r="D29" s="154" t="s">
        <v>44</v>
      </c>
      <c r="E29" s="153" t="s">
        <v>45</v>
      </c>
      <c r="F29" s="156">
        <v>45503</v>
      </c>
      <c r="G29" s="155">
        <f t="shared" si="2"/>
        <v>9765</v>
      </c>
      <c r="H29" s="155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52"/>
      <c r="B30" s="14"/>
      <c r="C30" s="153"/>
      <c r="D30" s="154"/>
      <c r="E30" s="153"/>
      <c r="F30" s="156">
        <v>45503</v>
      </c>
      <c r="G30" s="155">
        <f t="shared" si="2"/>
        <v>9765</v>
      </c>
      <c r="H30" s="155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52"/>
      <c r="B31" s="14"/>
      <c r="C31" s="153"/>
      <c r="D31" s="154"/>
      <c r="E31" s="153"/>
      <c r="F31" s="156">
        <v>45506</v>
      </c>
      <c r="G31" s="155">
        <f t="shared" si="2"/>
        <v>9765</v>
      </c>
      <c r="H31" s="155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52"/>
      <c r="B32" s="14"/>
      <c r="C32" s="153"/>
      <c r="D32" s="154"/>
      <c r="E32" s="153"/>
      <c r="F32" s="156">
        <v>45506</v>
      </c>
      <c r="G32" s="155">
        <f t="shared" si="2"/>
        <v>9765</v>
      </c>
      <c r="H32" s="155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58">
        <v>45439</v>
      </c>
      <c r="B33" s="159" t="s">
        <v>15</v>
      </c>
      <c r="C33" s="160">
        <v>54401</v>
      </c>
      <c r="D33" s="161" t="s">
        <v>16</v>
      </c>
      <c r="E33" s="160" t="s">
        <v>17</v>
      </c>
      <c r="F33" s="153" t="s">
        <v>46</v>
      </c>
      <c r="G33" s="12">
        <v>0</v>
      </c>
      <c r="H33" s="12">
        <v>0</v>
      </c>
      <c r="I33" s="12">
        <v>10000</v>
      </c>
      <c r="J33" s="14">
        <v>0.042</v>
      </c>
      <c r="K33" s="162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58">
        <v>45439</v>
      </c>
      <c r="B34" s="159" t="s">
        <v>15</v>
      </c>
      <c r="C34" s="160">
        <v>54404</v>
      </c>
      <c r="D34" s="161" t="s">
        <v>23</v>
      </c>
      <c r="E34" s="160" t="s">
        <v>24</v>
      </c>
      <c r="F34" s="153" t="s">
        <v>46</v>
      </c>
      <c r="G34" s="12">
        <v>0</v>
      </c>
      <c r="H34" s="12">
        <v>0</v>
      </c>
      <c r="I34" s="12">
        <v>30000</v>
      </c>
      <c r="J34" s="14">
        <v>0.042</v>
      </c>
      <c r="K34" s="162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52">
        <v>45477</v>
      </c>
      <c r="B35" s="14" t="s">
        <v>26</v>
      </c>
      <c r="C35" s="153">
        <v>58401</v>
      </c>
      <c r="D35" s="154" t="s">
        <v>32</v>
      </c>
      <c r="E35" s="153" t="s">
        <v>33</v>
      </c>
      <c r="F35" s="156">
        <v>45484</v>
      </c>
      <c r="G35" s="155">
        <v>32552</v>
      </c>
      <c r="H35" s="155">
        <f>G35-I35</f>
        <v>1550</v>
      </c>
      <c r="I35" s="12">
        <v>31002</v>
      </c>
      <c r="J35" s="19">
        <v>0.1</v>
      </c>
      <c r="K35" s="162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3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workbookViewId="0">
      <selection activeCell="A59" sqref="A59:J7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2" width="10.5454545454545"/>
  </cols>
  <sheetData>
    <row r="1" s="1" customFormat="1" ht="21" spans="1:14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  <c r="M1" s="1" t="s">
        <v>117</v>
      </c>
      <c r="N1" s="1" t="s">
        <v>118</v>
      </c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3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>H3*I3</f>
        <v>34924.8</v>
      </c>
      <c r="K3">
        <v>35593.64</v>
      </c>
      <c r="M3">
        <f>K3-J3</f>
        <v>668.839999999997</v>
      </c>
    </row>
    <row r="4" ht="16.5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ref="J4:J35" si="0">H4*I4</f>
        <v>0</v>
      </c>
    </row>
    <row r="5" ht="16.5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spans="1:10">
      <c r="A7" s="79"/>
      <c r="B7" s="80"/>
      <c r="C7" s="80"/>
      <c r="D7" s="81"/>
      <c r="E7" s="80"/>
      <c r="F7" s="85"/>
      <c r="G7" s="83" t="s">
        <v>22</v>
      </c>
      <c r="H7" s="84">
        <f>8000+8000+8000+8000</f>
        <v>32000</v>
      </c>
      <c r="I7" s="83">
        <v>0.11</v>
      </c>
      <c r="J7" s="83">
        <f t="shared" si="0"/>
        <v>3520</v>
      </c>
    </row>
    <row r="8" ht="16.5" spans="1:13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  <c r="K8">
        <v>5467.39</v>
      </c>
      <c r="M8">
        <f>K8-J8</f>
        <v>91.3900000000003</v>
      </c>
    </row>
    <row r="9" ht="16.5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16.5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151">
        <f t="shared" si="0"/>
        <v>2262.4</v>
      </c>
    </row>
    <row r="21" ht="16.5" spans="1:10">
      <c r="A21" s="89"/>
      <c r="B21" s="90"/>
      <c r="C21" s="90"/>
      <c r="D21" s="91"/>
      <c r="E21" s="90"/>
      <c r="F21" s="87"/>
      <c r="G21" s="42" t="s">
        <v>22</v>
      </c>
      <c r="H21" s="77">
        <f>38000</f>
        <v>38000</v>
      </c>
      <c r="I21" s="42">
        <v>0.11</v>
      </c>
      <c r="J21" s="151">
        <f t="shared" si="0"/>
        <v>4180</v>
      </c>
    </row>
    <row r="22" ht="16.5" spans="1:13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42">
        <f t="shared" si="0"/>
        <v>4848</v>
      </c>
      <c r="K22">
        <v>6567.8</v>
      </c>
      <c r="M22">
        <f>K22-J20-J22</f>
        <v>-542.6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151">
        <f t="shared" si="0"/>
        <v>115.2</v>
      </c>
    </row>
    <row r="24" ht="16.5" spans="1:13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151">
        <f t="shared" si="0"/>
        <v>6384</v>
      </c>
      <c r="K24">
        <v>6626.88</v>
      </c>
      <c r="M24">
        <f>K24-J24</f>
        <v>242.88</v>
      </c>
    </row>
    <row r="25" ht="16.5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151">
        <f t="shared" si="0"/>
        <v>32300</v>
      </c>
    </row>
    <row r="26" ht="16.5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42">
        <f t="shared" si="0"/>
        <v>0</v>
      </c>
    </row>
    <row r="27" ht="16.5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42">
        <f t="shared" si="0"/>
        <v>0</v>
      </c>
    </row>
    <row r="28" ht="16.5" spans="1:11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151">
        <f t="shared" si="0"/>
        <v>5700</v>
      </c>
      <c r="K28">
        <v>38000</v>
      </c>
    </row>
    <row r="29" ht="16.5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spans="1:13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  <c r="K30">
        <v>13085.18</v>
      </c>
      <c r="M30">
        <f>K30-J29-J34</f>
        <v>-824.82</v>
      </c>
    </row>
    <row r="31" ht="16.5" spans="1:13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  <c r="K31">
        <v>11715.84</v>
      </c>
      <c r="M31">
        <f>K31-J6-J31</f>
        <v>515.84</v>
      </c>
    </row>
    <row r="32" ht="16.5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ref="J36:J78" si="1">H36*I36</f>
        <v>1400</v>
      </c>
    </row>
    <row r="37" ht="16.5" spans="1:11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1"/>
        <v>550</v>
      </c>
      <c r="K37">
        <v>1430</v>
      </c>
    </row>
    <row r="38" ht="16.5" spans="1:13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1"/>
        <v>840</v>
      </c>
      <c r="K38">
        <v>2050</v>
      </c>
      <c r="M38">
        <f>K38-J33-J38</f>
        <v>-134</v>
      </c>
    </row>
    <row r="39" ht="16.5" spans="1:13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1"/>
        <v>14275.8</v>
      </c>
      <c r="K39">
        <v>18683.98</v>
      </c>
      <c r="M39">
        <f>K39-J39-J46</f>
        <v>329.38</v>
      </c>
    </row>
    <row r="40" ht="16.5" spans="1:13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1"/>
        <v>12840</v>
      </c>
      <c r="K40">
        <v>14160.37</v>
      </c>
      <c r="M40">
        <f>K40-J40</f>
        <v>1320.37</v>
      </c>
    </row>
    <row r="41" ht="16.5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1"/>
        <v>0</v>
      </c>
    </row>
    <row r="42" ht="16.5" spans="1:10">
      <c r="A42" s="79"/>
      <c r="B42" s="80"/>
      <c r="C42" s="80"/>
      <c r="D42" s="81"/>
      <c r="E42" s="80"/>
      <c r="F42" s="79" t="s">
        <v>142</v>
      </c>
      <c r="G42" s="42" t="s">
        <v>72</v>
      </c>
      <c r="H42" s="42">
        <f>12000-1000</f>
        <v>11000</v>
      </c>
      <c r="I42" s="42">
        <v>0.24</v>
      </c>
      <c r="J42" s="42">
        <f t="shared" si="1"/>
        <v>2640</v>
      </c>
    </row>
    <row r="43" ht="16.5" spans="1:13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1"/>
        <v>288</v>
      </c>
      <c r="K43">
        <v>4393</v>
      </c>
      <c r="M43">
        <f>K43-J36-J42-J43</f>
        <v>65</v>
      </c>
    </row>
    <row r="44" ht="16.5" spans="1:10">
      <c r="A44" s="79"/>
      <c r="B44" s="80"/>
      <c r="C44" s="80"/>
      <c r="D44" s="81"/>
      <c r="E44" s="80"/>
      <c r="F44" s="79" t="s">
        <v>140</v>
      </c>
      <c r="G44" s="83" t="s">
        <v>22</v>
      </c>
      <c r="H44" s="83">
        <v>12000</v>
      </c>
      <c r="I44" s="83">
        <v>0.11</v>
      </c>
      <c r="J44" s="83">
        <f t="shared" si="1"/>
        <v>1320</v>
      </c>
    </row>
    <row r="45" ht="16.5" spans="1:13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1"/>
        <v>2016</v>
      </c>
      <c r="K45">
        <v>2184</v>
      </c>
      <c r="M45">
        <f>K45-J45</f>
        <v>168</v>
      </c>
    </row>
    <row r="46" ht="16.5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1"/>
        <v>4078.8</v>
      </c>
    </row>
    <row r="47" ht="33" spans="1:11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1"/>
        <v>2864.45</v>
      </c>
      <c r="K47">
        <v>2864.45</v>
      </c>
    </row>
    <row r="48" ht="33" spans="1:10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9" t="s">
        <v>152</v>
      </c>
      <c r="G48" s="92" t="s">
        <v>153</v>
      </c>
      <c r="H48" s="92">
        <v>40314</v>
      </c>
      <c r="I48" s="92">
        <v>0.05</v>
      </c>
      <c r="J48" s="151">
        <f t="shared" si="1"/>
        <v>2015.7</v>
      </c>
    </row>
    <row r="49" ht="16.5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151">
        <f t="shared" si="1"/>
        <v>12094.2</v>
      </c>
    </row>
    <row r="50" ht="16.5" spans="1:10">
      <c r="A50" s="89"/>
      <c r="B50" s="89"/>
      <c r="C50" s="89"/>
      <c r="D50" s="94"/>
      <c r="E50" s="89"/>
      <c r="F50" s="89" t="s">
        <v>140</v>
      </c>
      <c r="G50" s="92" t="s">
        <v>157</v>
      </c>
      <c r="H50" s="92">
        <v>900</v>
      </c>
      <c r="I50" s="92">
        <v>0.18</v>
      </c>
      <c r="J50" s="42">
        <f t="shared" si="1"/>
        <v>162</v>
      </c>
    </row>
    <row r="51" ht="16.5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42" t="s">
        <v>22</v>
      </c>
      <c r="H51" s="77">
        <f>38000*0.01</f>
        <v>380</v>
      </c>
      <c r="I51" s="42">
        <v>0.11</v>
      </c>
      <c r="J51" s="42">
        <f t="shared" si="1"/>
        <v>41.8</v>
      </c>
    </row>
    <row r="52" ht="16.5" spans="1:11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42">
        <f t="shared" si="1"/>
        <v>63.84</v>
      </c>
      <c r="K52">
        <v>63.84</v>
      </c>
    </row>
    <row r="53" ht="16.5" spans="1:13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151">
        <f t="shared" si="1"/>
        <v>1644.75</v>
      </c>
      <c r="K53">
        <v>1140</v>
      </c>
      <c r="M53">
        <f>K53-J53</f>
        <v>-504.75</v>
      </c>
    </row>
    <row r="54" ht="16.5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42">
        <f t="shared" si="1"/>
        <v>0</v>
      </c>
    </row>
    <row r="55" ht="16.5" spans="1:10">
      <c r="A55" s="89"/>
      <c r="B55" s="90"/>
      <c r="C55" s="90"/>
      <c r="D55" s="91"/>
      <c r="E55" s="90"/>
      <c r="F55" s="97"/>
      <c r="G55" s="42" t="s">
        <v>136</v>
      </c>
      <c r="H55" s="77">
        <f>48+105+135+90+45</f>
        <v>423</v>
      </c>
      <c r="I55" s="42">
        <v>0.15</v>
      </c>
      <c r="J55" s="42">
        <f t="shared" si="1"/>
        <v>63.45</v>
      </c>
    </row>
    <row r="56" ht="16.5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1"/>
        <v>7002</v>
      </c>
    </row>
    <row r="57" ht="16.5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1"/>
        <v>1867.2</v>
      </c>
    </row>
    <row r="58" ht="16.5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1"/>
        <v>180</v>
      </c>
    </row>
    <row r="59" ht="16.5" spans="1:10">
      <c r="A59" s="98">
        <v>45770</v>
      </c>
      <c r="B59" s="99" t="s">
        <v>119</v>
      </c>
      <c r="C59" s="99" t="s">
        <v>164</v>
      </c>
      <c r="D59" s="100" t="s">
        <v>165</v>
      </c>
      <c r="E59" s="99" t="s">
        <v>166</v>
      </c>
      <c r="F59" s="98" t="s">
        <v>142</v>
      </c>
      <c r="G59" s="101" t="s">
        <v>167</v>
      </c>
      <c r="H59" s="102">
        <f>2000+13</f>
        <v>2013</v>
      </c>
      <c r="I59" s="101">
        <v>1.07</v>
      </c>
      <c r="J59" s="101">
        <f t="shared" si="1"/>
        <v>2153.91</v>
      </c>
    </row>
    <row r="60" ht="16.5" spans="1:10">
      <c r="A60" s="98"/>
      <c r="B60" s="99"/>
      <c r="C60" s="99"/>
      <c r="D60" s="100"/>
      <c r="E60" s="99"/>
      <c r="F60" s="98"/>
      <c r="G60" s="101" t="s">
        <v>168</v>
      </c>
      <c r="H60" s="102">
        <f>H59*0.01</f>
        <v>20.13</v>
      </c>
      <c r="I60" s="101">
        <v>0</v>
      </c>
      <c r="J60" s="101">
        <f t="shared" si="1"/>
        <v>0</v>
      </c>
    </row>
    <row r="61" ht="16.5" spans="1:10">
      <c r="A61" s="98"/>
      <c r="B61" s="99"/>
      <c r="C61" s="99"/>
      <c r="D61" s="100"/>
      <c r="E61" s="99"/>
      <c r="F61" s="98"/>
      <c r="G61" s="101" t="s">
        <v>169</v>
      </c>
      <c r="H61" s="102">
        <f>5*5+5</f>
        <v>30</v>
      </c>
      <c r="I61" s="101">
        <v>0</v>
      </c>
      <c r="J61" s="101">
        <f t="shared" si="1"/>
        <v>0</v>
      </c>
    </row>
    <row r="62" ht="16.5" spans="1:10">
      <c r="A62" s="98"/>
      <c r="B62" s="99"/>
      <c r="C62" s="99"/>
      <c r="D62" s="100"/>
      <c r="E62" s="99"/>
      <c r="F62" s="98"/>
      <c r="G62" s="101" t="s">
        <v>170</v>
      </c>
      <c r="H62" s="101">
        <f>2033*4</f>
        <v>8132</v>
      </c>
      <c r="I62" s="101">
        <v>0.042</v>
      </c>
      <c r="J62" s="101">
        <f t="shared" si="1"/>
        <v>341.544</v>
      </c>
    </row>
    <row r="63" ht="16.5" spans="1:10">
      <c r="A63" s="98"/>
      <c r="B63" s="99"/>
      <c r="C63" s="99"/>
      <c r="D63" s="100"/>
      <c r="E63" s="99"/>
      <c r="F63" s="98"/>
      <c r="G63" s="101" t="s">
        <v>130</v>
      </c>
      <c r="H63" s="102">
        <f>2033</f>
        <v>2033</v>
      </c>
      <c r="I63" s="101">
        <v>0.24</v>
      </c>
      <c r="J63" s="101">
        <f t="shared" si="1"/>
        <v>487.92</v>
      </c>
    </row>
    <row r="64" ht="16.5" spans="1:10">
      <c r="A64" s="98"/>
      <c r="B64" s="99"/>
      <c r="C64" s="99"/>
      <c r="D64" s="100"/>
      <c r="E64" s="99"/>
      <c r="F64" s="98"/>
      <c r="G64" s="101" t="s">
        <v>171</v>
      </c>
      <c r="H64" s="102">
        <f>2033</f>
        <v>2033</v>
      </c>
      <c r="I64" s="101">
        <v>0.11</v>
      </c>
      <c r="J64" s="101">
        <f t="shared" si="1"/>
        <v>223.63</v>
      </c>
    </row>
    <row r="65" ht="16.5" spans="1:10">
      <c r="A65" s="98"/>
      <c r="B65" s="99"/>
      <c r="C65" s="99"/>
      <c r="D65" s="100"/>
      <c r="E65" s="99"/>
      <c r="F65" s="98"/>
      <c r="G65" s="101" t="s">
        <v>172</v>
      </c>
      <c r="H65" s="102">
        <f>700*1.01</f>
        <v>707</v>
      </c>
      <c r="I65" s="101">
        <v>0.24</v>
      </c>
      <c r="J65" s="101">
        <f t="shared" si="1"/>
        <v>169.68</v>
      </c>
    </row>
    <row r="66" ht="16.5" spans="1:10">
      <c r="A66" s="98"/>
      <c r="B66" s="99"/>
      <c r="C66" s="99"/>
      <c r="D66" s="100"/>
      <c r="E66" s="99"/>
      <c r="F66" s="98"/>
      <c r="G66" s="101" t="s">
        <v>173</v>
      </c>
      <c r="H66" s="102">
        <v>12360</v>
      </c>
      <c r="I66" s="101">
        <v>0.38</v>
      </c>
      <c r="J66" s="101">
        <f t="shared" si="1"/>
        <v>4696.8</v>
      </c>
    </row>
    <row r="67" ht="16.5" spans="1:10">
      <c r="A67" s="98"/>
      <c r="B67" s="99"/>
      <c r="C67" s="99"/>
      <c r="D67" s="100"/>
      <c r="E67" s="99"/>
      <c r="F67" s="98"/>
      <c r="G67" s="101" t="s">
        <v>111</v>
      </c>
      <c r="H67" s="102">
        <v>9270</v>
      </c>
      <c r="I67" s="101">
        <v>0.63</v>
      </c>
      <c r="J67" s="101">
        <f t="shared" si="1"/>
        <v>5840.1</v>
      </c>
    </row>
    <row r="68" ht="16.5" spans="1:10">
      <c r="A68" s="98">
        <v>45782</v>
      </c>
      <c r="B68" s="99" t="s">
        <v>119</v>
      </c>
      <c r="C68" s="99" t="s">
        <v>174</v>
      </c>
      <c r="D68" s="100" t="s">
        <v>175</v>
      </c>
      <c r="E68" s="99" t="s">
        <v>176</v>
      </c>
      <c r="F68" s="104" t="s">
        <v>142</v>
      </c>
      <c r="G68" s="101" t="s">
        <v>167</v>
      </c>
      <c r="H68" s="102">
        <f>3000+4000+3000</f>
        <v>10000</v>
      </c>
      <c r="I68" s="137">
        <v>1.07</v>
      </c>
      <c r="J68" s="101">
        <f t="shared" si="1"/>
        <v>10700</v>
      </c>
    </row>
    <row r="69" ht="16.5" spans="1:10">
      <c r="A69" s="98"/>
      <c r="B69" s="99"/>
      <c r="C69" s="99"/>
      <c r="D69" s="100"/>
      <c r="E69" s="99"/>
      <c r="F69" s="105"/>
      <c r="G69" s="101" t="s">
        <v>168</v>
      </c>
      <c r="H69" s="102">
        <f>H68*0.01</f>
        <v>100</v>
      </c>
      <c r="I69" s="101">
        <v>0</v>
      </c>
      <c r="J69" s="101">
        <f t="shared" si="1"/>
        <v>0</v>
      </c>
    </row>
    <row r="70" ht="16.5" spans="1:10">
      <c r="A70" s="98"/>
      <c r="B70" s="99"/>
      <c r="C70" s="99"/>
      <c r="D70" s="100"/>
      <c r="E70" s="99"/>
      <c r="F70" s="104" t="s">
        <v>141</v>
      </c>
      <c r="G70" s="101" t="s">
        <v>167</v>
      </c>
      <c r="H70" s="101">
        <f>19+45+80+55+28</f>
        <v>227</v>
      </c>
      <c r="I70" s="101">
        <v>1.07</v>
      </c>
      <c r="J70" s="101">
        <f t="shared" si="1"/>
        <v>242.89</v>
      </c>
    </row>
    <row r="71" ht="16.5" spans="1:10">
      <c r="A71" s="98"/>
      <c r="B71" s="99"/>
      <c r="C71" s="99"/>
      <c r="D71" s="100"/>
      <c r="E71" s="99"/>
      <c r="F71" s="105"/>
      <c r="G71" s="101" t="s">
        <v>168</v>
      </c>
      <c r="H71" s="101">
        <v>2</v>
      </c>
      <c r="I71" s="101">
        <v>0</v>
      </c>
      <c r="J71" s="101">
        <f t="shared" si="1"/>
        <v>0</v>
      </c>
    </row>
    <row r="72" ht="16.5" spans="1:10">
      <c r="A72" s="98"/>
      <c r="B72" s="99"/>
      <c r="C72" s="99"/>
      <c r="D72" s="100"/>
      <c r="E72" s="99"/>
      <c r="F72" s="104" t="s">
        <v>142</v>
      </c>
      <c r="G72" s="101" t="s">
        <v>170</v>
      </c>
      <c r="H72" s="101">
        <f>10000*4*1.01</f>
        <v>40400</v>
      </c>
      <c r="I72" s="101">
        <v>0.042</v>
      </c>
      <c r="J72" s="101">
        <f t="shared" si="1"/>
        <v>1696.8</v>
      </c>
    </row>
    <row r="73" ht="16.5" spans="1:10">
      <c r="A73" s="98"/>
      <c r="B73" s="99"/>
      <c r="C73" s="99"/>
      <c r="D73" s="100"/>
      <c r="E73" s="99"/>
      <c r="F73" s="106"/>
      <c r="G73" s="101" t="s">
        <v>130</v>
      </c>
      <c r="H73" s="102">
        <f>3000*1.01</f>
        <v>3030</v>
      </c>
      <c r="I73" s="101">
        <v>0.24</v>
      </c>
      <c r="J73" s="101">
        <f t="shared" si="1"/>
        <v>727.2</v>
      </c>
    </row>
    <row r="74" ht="16.5" spans="1:10">
      <c r="A74" s="98"/>
      <c r="B74" s="99"/>
      <c r="C74" s="99"/>
      <c r="D74" s="100"/>
      <c r="E74" s="99"/>
      <c r="F74" s="106"/>
      <c r="G74" s="101" t="s">
        <v>171</v>
      </c>
      <c r="H74" s="102">
        <f>3000*1.01</f>
        <v>3030</v>
      </c>
      <c r="I74" s="101">
        <v>0.11</v>
      </c>
      <c r="J74" s="101">
        <f t="shared" si="1"/>
        <v>333.3</v>
      </c>
    </row>
    <row r="75" ht="16.5" spans="1:10">
      <c r="A75" s="98"/>
      <c r="B75" s="99"/>
      <c r="C75" s="99"/>
      <c r="D75" s="100"/>
      <c r="E75" s="99"/>
      <c r="F75" s="104" t="s">
        <v>141</v>
      </c>
      <c r="G75" s="101" t="s">
        <v>130</v>
      </c>
      <c r="H75" s="102">
        <v>6363</v>
      </c>
      <c r="I75" s="101">
        <v>0.24</v>
      </c>
      <c r="J75" s="101">
        <f t="shared" si="1"/>
        <v>1527.12</v>
      </c>
    </row>
    <row r="76" ht="16.5" spans="1:10">
      <c r="A76" s="98"/>
      <c r="B76" s="99"/>
      <c r="C76" s="99"/>
      <c r="D76" s="100"/>
      <c r="E76" s="99"/>
      <c r="F76" s="98" t="s">
        <v>177</v>
      </c>
      <c r="G76" s="101" t="s">
        <v>171</v>
      </c>
      <c r="H76" s="102">
        <f>6363+707</f>
        <v>7070</v>
      </c>
      <c r="I76" s="101">
        <v>0.11</v>
      </c>
      <c r="J76" s="101">
        <f t="shared" si="1"/>
        <v>777.7</v>
      </c>
    </row>
    <row r="77" ht="16.5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38">
        <f>SUM(J3:J78)</f>
        <v>263675.56</v>
      </c>
    </row>
    <row r="81" spans="10:10">
      <c r="J81" s="25"/>
    </row>
    <row r="85" ht="28.5" spans="1:10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</row>
    <row r="86" ht="14.5" spans="1:10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</row>
    <row r="87" ht="28.5" spans="1:10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</row>
    <row r="88" spans="1:10">
      <c r="A88" s="107">
        <v>1</v>
      </c>
      <c r="B88" s="108">
        <v>45824</v>
      </c>
      <c r="C88" s="109" t="s">
        <v>196</v>
      </c>
      <c r="D88" s="109" t="s">
        <v>197</v>
      </c>
      <c r="E88" s="110" t="s">
        <v>198</v>
      </c>
      <c r="F88" s="110" t="s">
        <v>199</v>
      </c>
      <c r="G88" s="110" t="s">
        <v>200</v>
      </c>
      <c r="H88" s="110">
        <v>36.7</v>
      </c>
      <c r="I88" s="140">
        <v>66670.42</v>
      </c>
      <c r="J88" s="110"/>
    </row>
    <row r="89" spans="1:11">
      <c r="A89" s="111"/>
      <c r="B89" s="112"/>
      <c r="C89" s="113"/>
      <c r="D89" s="113"/>
      <c r="E89" s="110" t="s">
        <v>201</v>
      </c>
      <c r="F89" s="110" t="s">
        <v>199</v>
      </c>
      <c r="G89" s="110" t="s">
        <v>200</v>
      </c>
      <c r="H89" s="110">
        <v>28.7</v>
      </c>
      <c r="I89" s="142"/>
      <c r="J89" s="110"/>
      <c r="K89">
        <f>72098.89-I88</f>
        <v>5428.47</v>
      </c>
    </row>
    <row r="90" spans="1:10">
      <c r="A90" s="111"/>
      <c r="B90" s="112"/>
      <c r="C90" s="113"/>
      <c r="D90" s="113"/>
      <c r="E90" s="110" t="s">
        <v>198</v>
      </c>
      <c r="F90" s="110" t="s">
        <v>199</v>
      </c>
      <c r="G90" s="110" t="s">
        <v>200</v>
      </c>
      <c r="H90" s="110">
        <v>2.1</v>
      </c>
      <c r="I90" s="142"/>
      <c r="J90" s="110"/>
    </row>
    <row r="91" spans="1:11">
      <c r="A91" s="111"/>
      <c r="B91" s="112"/>
      <c r="C91" s="113"/>
      <c r="D91" s="113"/>
      <c r="E91" s="110" t="s">
        <v>201</v>
      </c>
      <c r="F91" s="110" t="s">
        <v>199</v>
      </c>
      <c r="G91" s="110" t="s">
        <v>200</v>
      </c>
      <c r="H91" s="110">
        <v>0.6</v>
      </c>
      <c r="I91" s="142"/>
      <c r="J91" s="110"/>
      <c r="K91">
        <f>71875.34-I88</f>
        <v>5204.92</v>
      </c>
    </row>
    <row r="92" spans="1:10">
      <c r="A92" s="111"/>
      <c r="B92" s="112"/>
      <c r="C92" s="113"/>
      <c r="D92" s="113"/>
      <c r="E92" s="110" t="s">
        <v>202</v>
      </c>
      <c r="F92" s="110" t="s">
        <v>199</v>
      </c>
      <c r="G92" s="110" t="s">
        <v>200</v>
      </c>
      <c r="H92" s="110">
        <v>39.7</v>
      </c>
      <c r="I92" s="142"/>
      <c r="J92" s="110"/>
    </row>
    <row r="93" spans="1:10">
      <c r="A93" s="111"/>
      <c r="B93" s="112"/>
      <c r="C93" s="113"/>
      <c r="D93" s="113"/>
      <c r="E93" s="110" t="s">
        <v>203</v>
      </c>
      <c r="F93" s="110" t="s">
        <v>199</v>
      </c>
      <c r="G93" s="110" t="s">
        <v>200</v>
      </c>
      <c r="H93" s="110">
        <v>28.6</v>
      </c>
      <c r="I93" s="142"/>
      <c r="J93" s="110"/>
    </row>
    <row r="94" spans="1:10">
      <c r="A94" s="111"/>
      <c r="B94" s="112"/>
      <c r="C94" s="113"/>
      <c r="D94" s="113"/>
      <c r="E94" s="110" t="s">
        <v>204</v>
      </c>
      <c r="F94" s="110" t="s">
        <v>199</v>
      </c>
      <c r="G94" s="110" t="s">
        <v>200</v>
      </c>
      <c r="H94" s="110">
        <v>1545</v>
      </c>
      <c r="I94" s="142"/>
      <c r="J94" s="110"/>
    </row>
    <row r="95" spans="1:10">
      <c r="A95" s="114"/>
      <c r="B95" s="115"/>
      <c r="C95" s="116"/>
      <c r="D95" s="116"/>
      <c r="E95" s="110" t="s">
        <v>203</v>
      </c>
      <c r="F95" s="110" t="s">
        <v>199</v>
      </c>
      <c r="G95" s="110" t="s">
        <v>200</v>
      </c>
      <c r="H95" s="110">
        <v>7.19</v>
      </c>
      <c r="I95" s="143"/>
      <c r="J95" s="110"/>
    </row>
    <row r="96" spans="1:10">
      <c r="A96" s="117">
        <v>1</v>
      </c>
      <c r="B96" s="118">
        <v>45824</v>
      </c>
      <c r="C96" s="119" t="s">
        <v>196</v>
      </c>
      <c r="D96" s="119" t="s">
        <v>197</v>
      </c>
      <c r="E96" s="120" t="s">
        <v>198</v>
      </c>
      <c r="F96" s="120" t="s">
        <v>199</v>
      </c>
      <c r="G96" s="120" t="s">
        <v>200</v>
      </c>
      <c r="H96" s="120">
        <v>38.6</v>
      </c>
      <c r="I96" s="144">
        <v>111627.85</v>
      </c>
      <c r="J96" s="120"/>
    </row>
    <row r="97" spans="1:10">
      <c r="A97" s="121"/>
      <c r="B97" s="122"/>
      <c r="C97" s="123"/>
      <c r="D97" s="123"/>
      <c r="E97" s="120" t="s">
        <v>201</v>
      </c>
      <c r="F97" s="120" t="s">
        <v>199</v>
      </c>
      <c r="G97" s="120" t="s">
        <v>200</v>
      </c>
      <c r="H97" s="120">
        <v>24</v>
      </c>
      <c r="I97" s="145"/>
      <c r="J97" s="120"/>
    </row>
    <row r="98" spans="1:10">
      <c r="A98" s="121"/>
      <c r="B98" s="122"/>
      <c r="C98" s="123"/>
      <c r="D98" s="123"/>
      <c r="E98" s="120" t="s">
        <v>202</v>
      </c>
      <c r="F98" s="120" t="s">
        <v>199</v>
      </c>
      <c r="G98" s="120" t="s">
        <v>200</v>
      </c>
      <c r="H98" s="120">
        <v>83.2</v>
      </c>
      <c r="I98" s="145"/>
      <c r="J98" s="120"/>
    </row>
    <row r="99" spans="1:10">
      <c r="A99" s="121"/>
      <c r="B99" s="122"/>
      <c r="C99" s="123"/>
      <c r="D99" s="123"/>
      <c r="E99" s="120" t="s">
        <v>198</v>
      </c>
      <c r="F99" s="120" t="s">
        <v>199</v>
      </c>
      <c r="G99" s="120" t="s">
        <v>200</v>
      </c>
      <c r="H99" s="120">
        <v>15.1</v>
      </c>
      <c r="I99" s="145"/>
      <c r="J99" s="120"/>
    </row>
    <row r="100" spans="1:10">
      <c r="A100" s="121"/>
      <c r="B100" s="122"/>
      <c r="C100" s="123"/>
      <c r="D100" s="123"/>
      <c r="E100" s="120" t="s">
        <v>201</v>
      </c>
      <c r="F100" s="120" t="s">
        <v>199</v>
      </c>
      <c r="G100" s="120" t="s">
        <v>200</v>
      </c>
      <c r="H100" s="120">
        <v>9</v>
      </c>
      <c r="I100" s="145"/>
      <c r="J100" s="120"/>
    </row>
    <row r="101" spans="1:12">
      <c r="A101" s="121"/>
      <c r="B101" s="122"/>
      <c r="C101" s="123"/>
      <c r="D101" s="123"/>
      <c r="E101" s="120" t="s">
        <v>202</v>
      </c>
      <c r="F101" s="120" t="s">
        <v>199</v>
      </c>
      <c r="G101" s="120" t="s">
        <v>200</v>
      </c>
      <c r="H101" s="120">
        <v>35.3</v>
      </c>
      <c r="I101" s="145"/>
      <c r="J101" s="120"/>
      <c r="L101">
        <f>114267.85-I96</f>
        <v>2640</v>
      </c>
    </row>
    <row r="102" spans="1:10">
      <c r="A102" s="121"/>
      <c r="B102" s="122"/>
      <c r="C102" s="123"/>
      <c r="D102" s="123"/>
      <c r="E102" s="120" t="s">
        <v>204</v>
      </c>
      <c r="F102" s="120" t="s">
        <v>199</v>
      </c>
      <c r="G102" s="120" t="s">
        <v>200</v>
      </c>
      <c r="H102" s="120">
        <v>2600</v>
      </c>
      <c r="I102" s="145"/>
      <c r="J102" s="120"/>
    </row>
    <row r="103" spans="1:10">
      <c r="A103" s="121"/>
      <c r="B103" s="122"/>
      <c r="C103" s="123"/>
      <c r="D103" s="123"/>
      <c r="E103" s="120" t="s">
        <v>198</v>
      </c>
      <c r="F103" s="120" t="s">
        <v>199</v>
      </c>
      <c r="G103" s="120" t="s">
        <v>200</v>
      </c>
      <c r="H103" s="120">
        <v>15.3</v>
      </c>
      <c r="I103" s="145"/>
      <c r="J103" s="120"/>
    </row>
    <row r="104" spans="1:10">
      <c r="A104" s="121"/>
      <c r="B104" s="122"/>
      <c r="C104" s="123"/>
      <c r="D104" s="123"/>
      <c r="E104" s="120" t="s">
        <v>201</v>
      </c>
      <c r="F104" s="120" t="s">
        <v>199</v>
      </c>
      <c r="G104" s="120" t="s">
        <v>200</v>
      </c>
      <c r="H104" s="120">
        <v>9.8</v>
      </c>
      <c r="I104" s="145"/>
      <c r="J104" s="120"/>
    </row>
    <row r="105" spans="1:10">
      <c r="A105" s="121"/>
      <c r="B105" s="122"/>
      <c r="C105" s="123"/>
      <c r="D105" s="123"/>
      <c r="E105" s="120" t="s">
        <v>205</v>
      </c>
      <c r="F105" s="120" t="s">
        <v>199</v>
      </c>
      <c r="G105" s="120" t="s">
        <v>200</v>
      </c>
      <c r="H105" s="120">
        <v>7</v>
      </c>
      <c r="I105" s="145"/>
      <c r="J105" s="120"/>
    </row>
    <row r="106" spans="1:10">
      <c r="A106" s="121"/>
      <c r="B106" s="122"/>
      <c r="C106" s="123"/>
      <c r="D106" s="123"/>
      <c r="E106" s="120" t="s">
        <v>203</v>
      </c>
      <c r="F106" s="120" t="s">
        <v>199</v>
      </c>
      <c r="G106" s="120" t="s">
        <v>200</v>
      </c>
      <c r="H106" s="120">
        <v>26.1</v>
      </c>
      <c r="I106" s="145"/>
      <c r="J106" s="120"/>
    </row>
    <row r="107" spans="1:10">
      <c r="A107" s="124"/>
      <c r="B107" s="125"/>
      <c r="C107" s="126"/>
      <c r="D107" s="126"/>
      <c r="E107" s="120" t="s">
        <v>203</v>
      </c>
      <c r="F107" s="120" t="s">
        <v>199</v>
      </c>
      <c r="G107" s="120" t="s">
        <v>200</v>
      </c>
      <c r="H107" s="120">
        <v>7.19</v>
      </c>
      <c r="I107" s="146"/>
      <c r="J107" s="120"/>
    </row>
  </sheetData>
  <autoFilter xmlns:etc="http://www.wps.cn/officeDocument/2017/etCustomData" ref="A1:J79" etc:filterBottomFollowUsedRange="0">
    <extLst/>
  </autoFilter>
  <mergeCells count="90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A88:A95"/>
    <mergeCell ref="A96:A107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B88:B95"/>
    <mergeCell ref="B96:B107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C88:C95"/>
    <mergeCell ref="C96:C107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D88:D95"/>
    <mergeCell ref="D96:D107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I88:I95"/>
    <mergeCell ref="I96:I107"/>
    <mergeCell ref="J86:J8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topLeftCell="A81" workbookViewId="0">
      <selection activeCell="K101" sqref="K101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11.8181818181818"/>
    <col min="13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 t="shared" ref="J3:J66" si="0">H3*I3</f>
        <v>34924.8</v>
      </c>
    </row>
    <row r="4" ht="16.5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si="0"/>
        <v>0</v>
      </c>
    </row>
    <row r="5" ht="16.5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spans="1:10">
      <c r="A7" s="79"/>
      <c r="B7" s="80"/>
      <c r="C7" s="80"/>
      <c r="D7" s="81"/>
      <c r="E7" s="80"/>
      <c r="F7" s="85"/>
      <c r="G7" s="83" t="s">
        <v>22</v>
      </c>
      <c r="H7" s="84">
        <f>8000+8000+8000+8000</f>
        <v>32000</v>
      </c>
      <c r="I7" s="83">
        <v>0.11</v>
      </c>
      <c r="J7" s="83">
        <f t="shared" si="0"/>
        <v>3520</v>
      </c>
    </row>
    <row r="8" ht="16.5" spans="1:10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</row>
    <row r="9" ht="16.5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16.5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92">
        <f t="shared" si="0"/>
        <v>2262.4</v>
      </c>
    </row>
    <row r="21" ht="16.5" spans="1:10">
      <c r="A21" s="89"/>
      <c r="B21" s="90"/>
      <c r="C21" s="90"/>
      <c r="D21" s="91"/>
      <c r="E21" s="90"/>
      <c r="F21" s="89"/>
      <c r="G21" s="92" t="s">
        <v>22</v>
      </c>
      <c r="H21" s="93">
        <f>38000</f>
        <v>38000</v>
      </c>
      <c r="I21" s="92">
        <v>0.11</v>
      </c>
      <c r="J21" s="92">
        <f t="shared" si="0"/>
        <v>4180</v>
      </c>
    </row>
    <row r="22" ht="16.5" spans="1:10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92">
        <f t="shared" si="0"/>
        <v>4848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42">
        <f t="shared" si="0"/>
        <v>115.2</v>
      </c>
    </row>
    <row r="24" ht="16.5" spans="1:10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92">
        <f t="shared" si="0"/>
        <v>6384</v>
      </c>
    </row>
    <row r="25" ht="16.5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92">
        <f t="shared" si="0"/>
        <v>32300</v>
      </c>
    </row>
    <row r="26" ht="16.5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92">
        <f t="shared" si="0"/>
        <v>0</v>
      </c>
    </row>
    <row r="27" ht="16.5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92">
        <f t="shared" si="0"/>
        <v>0</v>
      </c>
    </row>
    <row r="28" ht="16.5" spans="1:10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92">
        <f t="shared" si="0"/>
        <v>5700</v>
      </c>
    </row>
    <row r="29" ht="16.5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spans="1:10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</row>
    <row r="31" ht="16.5" spans="1:10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</row>
    <row r="32" ht="16.5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si="0"/>
        <v>1400</v>
      </c>
    </row>
    <row r="37" ht="16.5" spans="1:10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0"/>
        <v>550</v>
      </c>
    </row>
    <row r="38" ht="16.5" spans="1:10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0"/>
        <v>840</v>
      </c>
    </row>
    <row r="39" ht="16.5" spans="1:10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0"/>
        <v>14275.8</v>
      </c>
    </row>
    <row r="40" ht="16.5" spans="1:10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0"/>
        <v>12840</v>
      </c>
    </row>
    <row r="41" ht="16.5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0"/>
        <v>0</v>
      </c>
    </row>
    <row r="42" ht="16.5" spans="1:10">
      <c r="A42" s="79"/>
      <c r="B42" s="80"/>
      <c r="C42" s="80"/>
      <c r="D42" s="81"/>
      <c r="E42" s="80"/>
      <c r="F42" s="79" t="s">
        <v>142</v>
      </c>
      <c r="G42" s="42" t="s">
        <v>72</v>
      </c>
      <c r="H42" s="42">
        <f>12000-1000</f>
        <v>11000</v>
      </c>
      <c r="I42" s="42">
        <v>0.24</v>
      </c>
      <c r="J42" s="42">
        <f t="shared" si="0"/>
        <v>2640</v>
      </c>
    </row>
    <row r="43" ht="16.5" spans="1:10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0"/>
        <v>288</v>
      </c>
    </row>
    <row r="44" ht="16.5" spans="1:10">
      <c r="A44" s="79"/>
      <c r="B44" s="80"/>
      <c r="C44" s="80"/>
      <c r="D44" s="81"/>
      <c r="E44" s="80"/>
      <c r="F44" s="79" t="s">
        <v>140</v>
      </c>
      <c r="G44" s="83" t="s">
        <v>22</v>
      </c>
      <c r="H44" s="83">
        <v>12000</v>
      </c>
      <c r="I44" s="83">
        <v>0.11</v>
      </c>
      <c r="J44" s="83">
        <f t="shared" si="0"/>
        <v>1320</v>
      </c>
    </row>
    <row r="45" ht="16.5" spans="1:10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0"/>
        <v>2016</v>
      </c>
    </row>
    <row r="46" ht="16.5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0"/>
        <v>4078.8</v>
      </c>
    </row>
    <row r="47" ht="33" spans="1:10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0"/>
        <v>2864.45</v>
      </c>
    </row>
    <row r="48" ht="33" spans="1:10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7" t="s">
        <v>152</v>
      </c>
      <c r="G48" s="42" t="s">
        <v>153</v>
      </c>
      <c r="H48" s="42">
        <v>40314</v>
      </c>
      <c r="I48" s="42">
        <v>0.05</v>
      </c>
      <c r="J48" s="42">
        <f t="shared" si="0"/>
        <v>2015.7</v>
      </c>
    </row>
    <row r="49" ht="16.5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92">
        <f t="shared" si="0"/>
        <v>12094.2</v>
      </c>
    </row>
    <row r="50" ht="16.5" spans="1:10">
      <c r="A50" s="89"/>
      <c r="B50" s="89"/>
      <c r="C50" s="89"/>
      <c r="D50" s="94"/>
      <c r="E50" s="89"/>
      <c r="F50" s="87" t="s">
        <v>140</v>
      </c>
      <c r="G50" s="42" t="s">
        <v>157</v>
      </c>
      <c r="H50" s="42">
        <v>900</v>
      </c>
      <c r="I50" s="42">
        <v>0.18</v>
      </c>
      <c r="J50" s="42">
        <f t="shared" si="0"/>
        <v>162</v>
      </c>
    </row>
    <row r="51" ht="16.5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92" t="s">
        <v>22</v>
      </c>
      <c r="H51" s="93">
        <f>38000*0.01</f>
        <v>380</v>
      </c>
      <c r="I51" s="92">
        <v>0.11</v>
      </c>
      <c r="J51" s="92">
        <f t="shared" si="0"/>
        <v>41.8</v>
      </c>
    </row>
    <row r="52" ht="16.5" spans="1:10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92">
        <f t="shared" si="0"/>
        <v>63.84</v>
      </c>
    </row>
    <row r="53" ht="16.5" spans="1:10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92">
        <f t="shared" si="0"/>
        <v>1644.75</v>
      </c>
    </row>
    <row r="54" ht="16.5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92">
        <f t="shared" si="0"/>
        <v>0</v>
      </c>
    </row>
    <row r="55" ht="16.5" spans="1:10">
      <c r="A55" s="89"/>
      <c r="B55" s="90"/>
      <c r="C55" s="90"/>
      <c r="D55" s="91"/>
      <c r="E55" s="90"/>
      <c r="F55" s="97"/>
      <c r="G55" s="92" t="s">
        <v>136</v>
      </c>
      <c r="H55" s="93">
        <f>48+105+135+90+45</f>
        <v>423</v>
      </c>
      <c r="I55" s="92">
        <v>0.15</v>
      </c>
      <c r="J55" s="92">
        <f t="shared" si="0"/>
        <v>63.45</v>
      </c>
    </row>
    <row r="56" ht="16.5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0"/>
        <v>7002</v>
      </c>
    </row>
    <row r="57" ht="16.5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0"/>
        <v>1867.2</v>
      </c>
    </row>
    <row r="58" ht="16.5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0"/>
        <v>180</v>
      </c>
    </row>
    <row r="59" ht="16.5" spans="1:10">
      <c r="A59" s="98">
        <v>45770</v>
      </c>
      <c r="B59" s="99" t="s">
        <v>119</v>
      </c>
      <c r="C59" s="99" t="s">
        <v>164</v>
      </c>
      <c r="D59" s="100" t="s">
        <v>165</v>
      </c>
      <c r="E59" s="99" t="s">
        <v>166</v>
      </c>
      <c r="F59" s="98" t="s">
        <v>142</v>
      </c>
      <c r="G59" s="101" t="s">
        <v>167</v>
      </c>
      <c r="H59" s="102">
        <f>2000+13</f>
        <v>2013</v>
      </c>
      <c r="I59" s="101">
        <v>1.07</v>
      </c>
      <c r="J59" s="101">
        <f t="shared" si="0"/>
        <v>2153.91</v>
      </c>
    </row>
    <row r="60" ht="16.5" spans="1:10">
      <c r="A60" s="98"/>
      <c r="B60" s="99"/>
      <c r="C60" s="99"/>
      <c r="D60" s="100"/>
      <c r="E60" s="99"/>
      <c r="F60" s="98"/>
      <c r="G60" s="101" t="s">
        <v>168</v>
      </c>
      <c r="H60" s="102">
        <f>H59*0.01</f>
        <v>20.13</v>
      </c>
      <c r="I60" s="101">
        <v>0</v>
      </c>
      <c r="J60" s="101">
        <f t="shared" si="0"/>
        <v>0</v>
      </c>
    </row>
    <row r="61" ht="16.5" spans="1:10">
      <c r="A61" s="98"/>
      <c r="B61" s="99"/>
      <c r="C61" s="99"/>
      <c r="D61" s="100"/>
      <c r="E61" s="99"/>
      <c r="F61" s="98"/>
      <c r="G61" s="101" t="s">
        <v>169</v>
      </c>
      <c r="H61" s="102">
        <f>5*5+5</f>
        <v>30</v>
      </c>
      <c r="I61" s="101">
        <v>0</v>
      </c>
      <c r="J61" s="101">
        <f t="shared" si="0"/>
        <v>0</v>
      </c>
    </row>
    <row r="62" ht="16.5" spans="1:10">
      <c r="A62" s="98"/>
      <c r="B62" s="99"/>
      <c r="C62" s="99"/>
      <c r="D62" s="100"/>
      <c r="E62" s="99"/>
      <c r="F62" s="98"/>
      <c r="G62" s="101" t="s">
        <v>170</v>
      </c>
      <c r="H62" s="101">
        <f>2033*4</f>
        <v>8132</v>
      </c>
      <c r="I62" s="101">
        <v>0.042</v>
      </c>
      <c r="J62" s="103">
        <f t="shared" si="0"/>
        <v>341.544</v>
      </c>
    </row>
    <row r="63" ht="16.5" spans="1:10">
      <c r="A63" s="98"/>
      <c r="B63" s="99"/>
      <c r="C63" s="99"/>
      <c r="D63" s="100"/>
      <c r="E63" s="99"/>
      <c r="F63" s="98"/>
      <c r="G63" s="101" t="s">
        <v>130</v>
      </c>
      <c r="H63" s="102">
        <f>2033</f>
        <v>2033</v>
      </c>
      <c r="I63" s="101">
        <v>0.24</v>
      </c>
      <c r="J63" s="101">
        <f t="shared" si="0"/>
        <v>487.92</v>
      </c>
    </row>
    <row r="64" ht="16.5" spans="1:10">
      <c r="A64" s="98"/>
      <c r="B64" s="99"/>
      <c r="C64" s="99"/>
      <c r="D64" s="100"/>
      <c r="E64" s="99"/>
      <c r="F64" s="98"/>
      <c r="G64" s="101" t="s">
        <v>171</v>
      </c>
      <c r="H64" s="102">
        <f>2033</f>
        <v>2033</v>
      </c>
      <c r="I64" s="101">
        <v>0.11</v>
      </c>
      <c r="J64" s="101">
        <f t="shared" si="0"/>
        <v>223.63</v>
      </c>
    </row>
    <row r="65" ht="16.5" spans="1:10">
      <c r="A65" s="98"/>
      <c r="B65" s="99"/>
      <c r="C65" s="99"/>
      <c r="D65" s="100"/>
      <c r="E65" s="99"/>
      <c r="F65" s="98"/>
      <c r="G65" s="101" t="s">
        <v>172</v>
      </c>
      <c r="H65" s="102">
        <f>700*1.01</f>
        <v>707</v>
      </c>
      <c r="I65" s="101">
        <v>0.24</v>
      </c>
      <c r="J65" s="101">
        <f t="shared" si="0"/>
        <v>169.68</v>
      </c>
    </row>
    <row r="66" ht="16.5" spans="1:10">
      <c r="A66" s="98"/>
      <c r="B66" s="99"/>
      <c r="C66" s="99"/>
      <c r="D66" s="100"/>
      <c r="E66" s="99"/>
      <c r="F66" s="98"/>
      <c r="G66" s="101" t="s">
        <v>173</v>
      </c>
      <c r="H66" s="102">
        <v>12360</v>
      </c>
      <c r="I66" s="101">
        <v>0.38</v>
      </c>
      <c r="J66" s="101">
        <f t="shared" si="0"/>
        <v>4696.8</v>
      </c>
    </row>
    <row r="67" ht="16.5" spans="1:10">
      <c r="A67" s="98"/>
      <c r="B67" s="99"/>
      <c r="C67" s="99"/>
      <c r="D67" s="100"/>
      <c r="E67" s="99"/>
      <c r="F67" s="98"/>
      <c r="G67" s="101" t="s">
        <v>111</v>
      </c>
      <c r="H67" s="102">
        <v>9270</v>
      </c>
      <c r="I67" s="101">
        <v>0.63</v>
      </c>
      <c r="J67" s="101">
        <f t="shared" ref="J67:J78" si="1">H67*I67</f>
        <v>5840.1</v>
      </c>
    </row>
    <row r="68" ht="16.5" spans="1:10">
      <c r="A68" s="98">
        <v>45782</v>
      </c>
      <c r="B68" s="99" t="s">
        <v>119</v>
      </c>
      <c r="C68" s="99" t="s">
        <v>174</v>
      </c>
      <c r="D68" s="100" t="s">
        <v>175</v>
      </c>
      <c r="E68" s="99" t="s">
        <v>176</v>
      </c>
      <c r="F68" s="104" t="s">
        <v>142</v>
      </c>
      <c r="G68" s="101" t="s">
        <v>167</v>
      </c>
      <c r="H68" s="102">
        <f>3000+4000+3000</f>
        <v>10000</v>
      </c>
      <c r="I68" s="137">
        <v>1.07</v>
      </c>
      <c r="J68" s="101">
        <f t="shared" si="1"/>
        <v>10700</v>
      </c>
    </row>
    <row r="69" ht="16.5" spans="1:10">
      <c r="A69" s="98"/>
      <c r="B69" s="99"/>
      <c r="C69" s="99"/>
      <c r="D69" s="100"/>
      <c r="E69" s="99"/>
      <c r="F69" s="105"/>
      <c r="G69" s="101" t="s">
        <v>168</v>
      </c>
      <c r="H69" s="102">
        <f>H68*0.01</f>
        <v>100</v>
      </c>
      <c r="I69" s="101">
        <v>0</v>
      </c>
      <c r="J69" s="101">
        <f t="shared" si="1"/>
        <v>0</v>
      </c>
    </row>
    <row r="70" ht="16.5" spans="1:10">
      <c r="A70" s="98"/>
      <c r="B70" s="99"/>
      <c r="C70" s="99"/>
      <c r="D70" s="100"/>
      <c r="E70" s="99"/>
      <c r="F70" s="104" t="s">
        <v>141</v>
      </c>
      <c r="G70" s="101" t="s">
        <v>167</v>
      </c>
      <c r="H70" s="101">
        <f>19+45+80+55+28</f>
        <v>227</v>
      </c>
      <c r="I70" s="101">
        <v>1.07</v>
      </c>
      <c r="J70" s="101">
        <f t="shared" si="1"/>
        <v>242.89</v>
      </c>
    </row>
    <row r="71" ht="16.5" spans="1:10">
      <c r="A71" s="98"/>
      <c r="B71" s="99"/>
      <c r="C71" s="99"/>
      <c r="D71" s="100"/>
      <c r="E71" s="99"/>
      <c r="F71" s="105"/>
      <c r="G71" s="101" t="s">
        <v>168</v>
      </c>
      <c r="H71" s="101">
        <v>2</v>
      </c>
      <c r="I71" s="101">
        <v>0</v>
      </c>
      <c r="J71" s="101">
        <f t="shared" si="1"/>
        <v>0</v>
      </c>
    </row>
    <row r="72" ht="16.5" spans="1:10">
      <c r="A72" s="98"/>
      <c r="B72" s="99"/>
      <c r="C72" s="99"/>
      <c r="D72" s="100"/>
      <c r="E72" s="99"/>
      <c r="F72" s="104" t="s">
        <v>142</v>
      </c>
      <c r="G72" s="101" t="s">
        <v>170</v>
      </c>
      <c r="H72" s="101">
        <f>10000*4*1.01</f>
        <v>40400</v>
      </c>
      <c r="I72" s="101">
        <v>0.042</v>
      </c>
      <c r="J72" s="101">
        <f t="shared" si="1"/>
        <v>1696.8</v>
      </c>
    </row>
    <row r="73" ht="16.5" spans="1:10">
      <c r="A73" s="98"/>
      <c r="B73" s="99"/>
      <c r="C73" s="99"/>
      <c r="D73" s="100"/>
      <c r="E73" s="99"/>
      <c r="F73" s="106"/>
      <c r="G73" s="101" t="s">
        <v>130</v>
      </c>
      <c r="H73" s="102">
        <f>3000*1.01</f>
        <v>3030</v>
      </c>
      <c r="I73" s="101">
        <v>0.24</v>
      </c>
      <c r="J73" s="101">
        <f t="shared" si="1"/>
        <v>727.2</v>
      </c>
    </row>
    <row r="74" ht="16.5" spans="1:10">
      <c r="A74" s="98"/>
      <c r="B74" s="99"/>
      <c r="C74" s="99"/>
      <c r="D74" s="100"/>
      <c r="E74" s="99"/>
      <c r="F74" s="106"/>
      <c r="G74" s="101" t="s">
        <v>171</v>
      </c>
      <c r="H74" s="102">
        <f>3000*1.01</f>
        <v>3030</v>
      </c>
      <c r="I74" s="101">
        <v>0.11</v>
      </c>
      <c r="J74" s="101">
        <f t="shared" si="1"/>
        <v>333.3</v>
      </c>
    </row>
    <row r="75" ht="16.5" spans="1:10">
      <c r="A75" s="98"/>
      <c r="B75" s="99"/>
      <c r="C75" s="99"/>
      <c r="D75" s="100"/>
      <c r="E75" s="99"/>
      <c r="F75" s="104" t="s">
        <v>141</v>
      </c>
      <c r="G75" s="101" t="s">
        <v>130</v>
      </c>
      <c r="H75" s="102">
        <v>6363</v>
      </c>
      <c r="I75" s="101">
        <v>0.24</v>
      </c>
      <c r="J75" s="101">
        <f t="shared" si="1"/>
        <v>1527.12</v>
      </c>
    </row>
    <row r="76" ht="16.5" spans="1:10">
      <c r="A76" s="98"/>
      <c r="B76" s="99"/>
      <c r="C76" s="99"/>
      <c r="D76" s="100"/>
      <c r="E76" s="99"/>
      <c r="F76" s="98" t="s">
        <v>177</v>
      </c>
      <c r="G76" s="101" t="s">
        <v>171</v>
      </c>
      <c r="H76" s="102">
        <f>6363+707</f>
        <v>7070</v>
      </c>
      <c r="I76" s="101">
        <v>0.11</v>
      </c>
      <c r="J76" s="101">
        <f t="shared" si="1"/>
        <v>777.7</v>
      </c>
    </row>
    <row r="77" ht="16.5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38">
        <f>SUM(J3:J78)</f>
        <v>263675.56</v>
      </c>
    </row>
    <row r="81" spans="10:10">
      <c r="J81" s="25"/>
    </row>
    <row r="83" spans="11:11">
      <c r="K83" s="139"/>
    </row>
    <row r="84" spans="11:11">
      <c r="K84" s="139"/>
    </row>
    <row r="85" ht="28.5" spans="1:11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  <c r="K85" s="139"/>
    </row>
    <row r="86" ht="14.5" spans="1:11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  <c r="K86" s="139"/>
    </row>
    <row r="87" ht="28.5" spans="1:10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</row>
    <row r="88" spans="1:12">
      <c r="A88" s="107">
        <v>1</v>
      </c>
      <c r="B88" s="108">
        <v>45824</v>
      </c>
      <c r="C88" s="109" t="s">
        <v>196</v>
      </c>
      <c r="D88" s="109" t="s">
        <v>197</v>
      </c>
      <c r="E88" s="110" t="s">
        <v>198</v>
      </c>
      <c r="F88" s="110" t="s">
        <v>199</v>
      </c>
      <c r="G88" s="110" t="s">
        <v>200</v>
      </c>
      <c r="H88" s="110">
        <v>36.7</v>
      </c>
      <c r="I88" s="140">
        <v>69598.66</v>
      </c>
      <c r="J88" s="110">
        <v>39633.59</v>
      </c>
      <c r="K88" s="25" t="s">
        <v>206</v>
      </c>
      <c r="L88" s="141"/>
    </row>
    <row r="89" spans="1:12">
      <c r="A89" s="111"/>
      <c r="B89" s="112"/>
      <c r="C89" s="113"/>
      <c r="D89" s="113"/>
      <c r="E89" s="110" t="s">
        <v>201</v>
      </c>
      <c r="F89" s="110" t="s">
        <v>199</v>
      </c>
      <c r="G89" s="110" t="s">
        <v>200</v>
      </c>
      <c r="H89" s="110">
        <v>28.7</v>
      </c>
      <c r="I89" s="142"/>
      <c r="J89" s="110">
        <v>6402.35</v>
      </c>
      <c r="K89" s="25">
        <v>71875.34</v>
      </c>
      <c r="L89" s="141" t="s">
        <v>207</v>
      </c>
    </row>
    <row r="90" spans="1:12">
      <c r="A90" s="111"/>
      <c r="B90" s="112"/>
      <c r="C90" s="113"/>
      <c r="D90" s="113"/>
      <c r="E90" s="110" t="s">
        <v>198</v>
      </c>
      <c r="F90" s="110" t="s">
        <v>199</v>
      </c>
      <c r="G90" s="110" t="s">
        <v>200</v>
      </c>
      <c r="H90" s="110">
        <v>2.1</v>
      </c>
      <c r="I90" s="142"/>
      <c r="J90" s="110">
        <v>1713.15</v>
      </c>
      <c r="K90" s="25">
        <v>69598.66</v>
      </c>
      <c r="L90" s="141" t="s">
        <v>208</v>
      </c>
    </row>
    <row r="91" spans="1:12">
      <c r="A91" s="111"/>
      <c r="B91" s="112"/>
      <c r="C91" s="113"/>
      <c r="D91" s="113"/>
      <c r="E91" s="110" t="s">
        <v>201</v>
      </c>
      <c r="F91" s="110" t="s">
        <v>199</v>
      </c>
      <c r="G91" s="110" t="s">
        <v>200</v>
      </c>
      <c r="H91" s="110">
        <v>0.6</v>
      </c>
      <c r="I91" s="142"/>
      <c r="J91" s="110">
        <v>64.02</v>
      </c>
      <c r="K91" s="25">
        <f>K89-K90</f>
        <v>2276.67999999999</v>
      </c>
      <c r="L91" s="141"/>
    </row>
    <row r="92" spans="1:12">
      <c r="A92" s="111"/>
      <c r="B92" s="112"/>
      <c r="C92" s="113"/>
      <c r="D92" s="113"/>
      <c r="E92" s="110" t="s">
        <v>202</v>
      </c>
      <c r="F92" s="110" t="s">
        <v>199</v>
      </c>
      <c r="G92" s="110" t="s">
        <v>200</v>
      </c>
      <c r="H92" s="110">
        <v>39.7</v>
      </c>
      <c r="I92" s="142"/>
      <c r="J92" s="110">
        <v>6259.78</v>
      </c>
      <c r="K92" s="25"/>
      <c r="L92" s="141"/>
    </row>
    <row r="93" spans="1:12">
      <c r="A93" s="111"/>
      <c r="B93" s="112"/>
      <c r="C93" s="113"/>
      <c r="D93" s="113"/>
      <c r="E93" s="110" t="s">
        <v>203</v>
      </c>
      <c r="F93" s="110" t="s">
        <v>199</v>
      </c>
      <c r="G93" s="110" t="s">
        <v>200</v>
      </c>
      <c r="H93" s="110">
        <v>28.6</v>
      </c>
      <c r="I93" s="142"/>
      <c r="J93" s="110">
        <v>1431.78</v>
      </c>
      <c r="K93" s="25"/>
      <c r="L93" s="141"/>
    </row>
    <row r="94" spans="1:12">
      <c r="A94" s="111"/>
      <c r="B94" s="112"/>
      <c r="C94" s="113"/>
      <c r="D94" s="113"/>
      <c r="E94" s="110" t="s">
        <v>204</v>
      </c>
      <c r="F94" s="110" t="s">
        <v>199</v>
      </c>
      <c r="G94" s="110" t="s">
        <v>200</v>
      </c>
      <c r="H94" s="110">
        <v>1545</v>
      </c>
      <c r="I94" s="142"/>
      <c r="J94" s="110">
        <v>13341.84</v>
      </c>
      <c r="K94" s="25"/>
      <c r="L94" s="141"/>
    </row>
    <row r="95" spans="1:12">
      <c r="A95" s="114"/>
      <c r="B95" s="115"/>
      <c r="C95" s="116"/>
      <c r="D95" s="116"/>
      <c r="E95" s="110" t="s">
        <v>203</v>
      </c>
      <c r="F95" s="110" t="s">
        <v>199</v>
      </c>
      <c r="G95" s="110" t="s">
        <v>200</v>
      </c>
      <c r="H95" s="110">
        <v>7.19</v>
      </c>
      <c r="I95" s="143"/>
      <c r="J95" s="110">
        <v>752.15</v>
      </c>
      <c r="K95" s="25"/>
      <c r="L95" s="141"/>
    </row>
    <row r="96" spans="1:12">
      <c r="A96" s="117">
        <v>1</v>
      </c>
      <c r="B96" s="118">
        <v>45824</v>
      </c>
      <c r="C96" s="119" t="s">
        <v>196</v>
      </c>
      <c r="D96" s="119" t="s">
        <v>197</v>
      </c>
      <c r="E96" s="120" t="s">
        <v>198</v>
      </c>
      <c r="F96" s="120" t="s">
        <v>199</v>
      </c>
      <c r="G96" s="120" t="s">
        <v>200</v>
      </c>
      <c r="H96" s="120">
        <v>38.6</v>
      </c>
      <c r="I96" s="144">
        <v>111627.85</v>
      </c>
      <c r="J96" s="120">
        <v>35593.64</v>
      </c>
      <c r="K96" s="25" t="s">
        <v>209</v>
      </c>
      <c r="L96" s="141"/>
    </row>
    <row r="97" spans="1:12">
      <c r="A97" s="121"/>
      <c r="B97" s="122"/>
      <c r="C97" s="123"/>
      <c r="D97" s="123"/>
      <c r="E97" s="120" t="s">
        <v>201</v>
      </c>
      <c r="F97" s="120" t="s">
        <v>199</v>
      </c>
      <c r="G97" s="120" t="s">
        <v>200</v>
      </c>
      <c r="H97" s="120">
        <v>24</v>
      </c>
      <c r="I97" s="145"/>
      <c r="J97" s="120">
        <v>5467.39</v>
      </c>
      <c r="K97" s="25">
        <v>114267.85</v>
      </c>
      <c r="L97" s="141" t="s">
        <v>207</v>
      </c>
    </row>
    <row r="98" spans="1:12">
      <c r="A98" s="121"/>
      <c r="B98" s="122"/>
      <c r="C98" s="123"/>
      <c r="D98" s="123"/>
      <c r="E98" s="120" t="s">
        <v>202</v>
      </c>
      <c r="F98" s="120" t="s">
        <v>199</v>
      </c>
      <c r="G98" s="120" t="s">
        <v>200</v>
      </c>
      <c r="H98" s="120">
        <v>83.2</v>
      </c>
      <c r="I98" s="145"/>
      <c r="J98" s="120">
        <v>11715.84</v>
      </c>
      <c r="K98" s="25">
        <v>111627.85</v>
      </c>
      <c r="L98" s="141" t="s">
        <v>208</v>
      </c>
    </row>
    <row r="99" spans="1:12">
      <c r="A99" s="121"/>
      <c r="B99" s="122"/>
      <c r="C99" s="123"/>
      <c r="D99" s="123"/>
      <c r="E99" s="120" t="s">
        <v>198</v>
      </c>
      <c r="F99" s="120" t="s">
        <v>199</v>
      </c>
      <c r="G99" s="120" t="s">
        <v>200</v>
      </c>
      <c r="H99" s="120">
        <v>15.1</v>
      </c>
      <c r="I99" s="145"/>
      <c r="J99" s="120">
        <v>13085.18</v>
      </c>
      <c r="K99" s="25">
        <f>K97-K98</f>
        <v>2640</v>
      </c>
      <c r="L99" s="141"/>
    </row>
    <row r="100" spans="1:12">
      <c r="A100" s="121"/>
      <c r="B100" s="122"/>
      <c r="C100" s="123"/>
      <c r="D100" s="123"/>
      <c r="E100" s="120" t="s">
        <v>201</v>
      </c>
      <c r="F100" s="120" t="s">
        <v>199</v>
      </c>
      <c r="G100" s="120" t="s">
        <v>200</v>
      </c>
      <c r="H100" s="120">
        <v>9</v>
      </c>
      <c r="I100" s="145"/>
      <c r="J100" s="120">
        <v>2050</v>
      </c>
      <c r="K100" s="25"/>
      <c r="L100" s="141"/>
    </row>
    <row r="101" spans="1:12">
      <c r="A101" s="121"/>
      <c r="B101" s="122"/>
      <c r="C101" s="123"/>
      <c r="D101" s="123"/>
      <c r="E101" s="120" t="s">
        <v>202</v>
      </c>
      <c r="F101" s="120" t="s">
        <v>199</v>
      </c>
      <c r="G101" s="120" t="s">
        <v>200</v>
      </c>
      <c r="H101" s="120">
        <v>35.3</v>
      </c>
      <c r="I101" s="145"/>
      <c r="J101" s="120">
        <v>4393</v>
      </c>
      <c r="K101" s="25"/>
      <c r="L101" s="141"/>
    </row>
    <row r="102" spans="1:12">
      <c r="A102" s="121"/>
      <c r="B102" s="122"/>
      <c r="C102" s="123"/>
      <c r="D102" s="123"/>
      <c r="E102" s="120" t="s">
        <v>204</v>
      </c>
      <c r="F102" s="120" t="s">
        <v>199</v>
      </c>
      <c r="G102" s="120" t="s">
        <v>200</v>
      </c>
      <c r="H102" s="120">
        <v>2600</v>
      </c>
      <c r="I102" s="145"/>
      <c r="J102" s="120">
        <v>18683.98</v>
      </c>
      <c r="K102" s="25"/>
      <c r="L102" s="141"/>
    </row>
    <row r="103" spans="1:12">
      <c r="A103" s="121"/>
      <c r="B103" s="122"/>
      <c r="C103" s="123"/>
      <c r="D103" s="123"/>
      <c r="E103" s="120" t="s">
        <v>198</v>
      </c>
      <c r="F103" s="120" t="s">
        <v>199</v>
      </c>
      <c r="G103" s="120" t="s">
        <v>200</v>
      </c>
      <c r="H103" s="120">
        <v>15.3</v>
      </c>
      <c r="I103" s="145"/>
      <c r="J103" s="120">
        <v>14160.37</v>
      </c>
      <c r="K103" s="25"/>
      <c r="L103" s="141"/>
    </row>
    <row r="104" spans="1:12">
      <c r="A104" s="121"/>
      <c r="B104" s="122"/>
      <c r="C104" s="123"/>
      <c r="D104" s="123"/>
      <c r="E104" s="120" t="s">
        <v>201</v>
      </c>
      <c r="F104" s="120" t="s">
        <v>199</v>
      </c>
      <c r="G104" s="120" t="s">
        <v>200</v>
      </c>
      <c r="H104" s="120">
        <v>9.8</v>
      </c>
      <c r="I104" s="145"/>
      <c r="J104" s="120">
        <v>2184</v>
      </c>
      <c r="K104" s="25"/>
      <c r="L104" s="141"/>
    </row>
    <row r="105" spans="1:12">
      <c r="A105" s="121"/>
      <c r="B105" s="122"/>
      <c r="C105" s="123"/>
      <c r="D105" s="123"/>
      <c r="E105" s="120" t="s">
        <v>205</v>
      </c>
      <c r="F105" s="120" t="s">
        <v>199</v>
      </c>
      <c r="G105" s="120" t="s">
        <v>200</v>
      </c>
      <c r="H105" s="120">
        <v>7</v>
      </c>
      <c r="I105" s="145"/>
      <c r="J105" s="120">
        <v>1430</v>
      </c>
      <c r="K105" s="25"/>
      <c r="L105" s="141"/>
    </row>
    <row r="106" spans="1:12">
      <c r="A106" s="121"/>
      <c r="B106" s="122"/>
      <c r="C106" s="123"/>
      <c r="D106" s="123"/>
      <c r="E106" s="120" t="s">
        <v>203</v>
      </c>
      <c r="F106" s="120" t="s">
        <v>199</v>
      </c>
      <c r="G106" s="120" t="s">
        <v>200</v>
      </c>
      <c r="H106" s="120">
        <v>26.1</v>
      </c>
      <c r="I106" s="145"/>
      <c r="J106" s="120">
        <v>2114.45</v>
      </c>
      <c r="K106" s="25"/>
      <c r="L106" s="141"/>
    </row>
    <row r="107" spans="1:12">
      <c r="A107" s="124"/>
      <c r="B107" s="125"/>
      <c r="C107" s="126"/>
      <c r="D107" s="126"/>
      <c r="E107" s="120" t="s">
        <v>203</v>
      </c>
      <c r="F107" s="120" t="s">
        <v>199</v>
      </c>
      <c r="G107" s="120" t="s">
        <v>200</v>
      </c>
      <c r="H107" s="120">
        <v>7.19</v>
      </c>
      <c r="I107" s="146"/>
      <c r="J107" s="120">
        <v>750</v>
      </c>
      <c r="K107" s="25"/>
      <c r="L107" s="141"/>
    </row>
    <row r="108" spans="1:12">
      <c r="A108" s="127">
        <v>1</v>
      </c>
      <c r="B108" s="128">
        <v>45845</v>
      </c>
      <c r="C108" s="129" t="s">
        <v>196</v>
      </c>
      <c r="D108" s="129" t="s">
        <v>197</v>
      </c>
      <c r="E108" s="130" t="s">
        <v>198</v>
      </c>
      <c r="F108" s="130" t="s">
        <v>199</v>
      </c>
      <c r="G108" s="130" t="s">
        <v>200</v>
      </c>
      <c r="H108" s="130">
        <v>14.2</v>
      </c>
      <c r="I108" s="147">
        <v>33735.63</v>
      </c>
      <c r="J108" s="130">
        <v>12709.3</v>
      </c>
      <c r="K108" s="25" t="s">
        <v>210</v>
      </c>
      <c r="L108" s="141"/>
    </row>
    <row r="109" spans="1:12">
      <c r="A109" s="131"/>
      <c r="B109" s="132"/>
      <c r="C109" s="133"/>
      <c r="D109" s="133"/>
      <c r="E109" s="130" t="s">
        <v>201</v>
      </c>
      <c r="F109" s="130" t="s">
        <v>199</v>
      </c>
      <c r="G109" s="130" t="s">
        <v>200</v>
      </c>
      <c r="H109" s="130">
        <v>9</v>
      </c>
      <c r="I109" s="148"/>
      <c r="J109" s="130">
        <v>2038.34</v>
      </c>
      <c r="K109" s="149">
        <v>29918.594</v>
      </c>
      <c r="L109" s="141" t="s">
        <v>207</v>
      </c>
    </row>
    <row r="110" spans="1:12">
      <c r="A110" s="131"/>
      <c r="B110" s="132"/>
      <c r="C110" s="133"/>
      <c r="D110" s="133"/>
      <c r="E110" s="130" t="s">
        <v>202</v>
      </c>
      <c r="F110" s="130" t="s">
        <v>199</v>
      </c>
      <c r="G110" s="130" t="s">
        <v>200</v>
      </c>
      <c r="H110" s="130">
        <v>28.2</v>
      </c>
      <c r="I110" s="148"/>
      <c r="J110" s="130">
        <v>3488.31</v>
      </c>
      <c r="K110" s="25">
        <v>33735.63</v>
      </c>
      <c r="L110" s="141" t="s">
        <v>208</v>
      </c>
    </row>
    <row r="111" spans="1:12">
      <c r="A111" s="131"/>
      <c r="B111" s="132"/>
      <c r="C111" s="133"/>
      <c r="D111" s="133"/>
      <c r="E111" s="130" t="s">
        <v>202</v>
      </c>
      <c r="F111" s="130" t="s">
        <v>199</v>
      </c>
      <c r="G111" s="130" t="s">
        <v>200</v>
      </c>
      <c r="H111" s="130">
        <v>18.67</v>
      </c>
      <c r="I111" s="148"/>
      <c r="J111" s="130">
        <v>2752.27</v>
      </c>
      <c r="K111" s="25">
        <f>K109-K110</f>
        <v>-3817.036</v>
      </c>
      <c r="L111" s="25"/>
    </row>
    <row r="112" spans="1:12">
      <c r="A112" s="131"/>
      <c r="B112" s="132"/>
      <c r="C112" s="133"/>
      <c r="D112" s="133"/>
      <c r="E112" s="130" t="s">
        <v>203</v>
      </c>
      <c r="F112" s="130" t="s">
        <v>199</v>
      </c>
      <c r="G112" s="130" t="s">
        <v>200</v>
      </c>
      <c r="H112" s="130">
        <v>131.82</v>
      </c>
      <c r="I112" s="148"/>
      <c r="J112" s="130">
        <v>5774.4</v>
      </c>
      <c r="K112" s="25"/>
      <c r="L112" s="25"/>
    </row>
    <row r="113" spans="1:10">
      <c r="A113" s="131"/>
      <c r="B113" s="132"/>
      <c r="C113" s="133"/>
      <c r="D113" s="133"/>
      <c r="E113" s="130" t="s">
        <v>204</v>
      </c>
      <c r="F113" s="130" t="s">
        <v>199</v>
      </c>
      <c r="G113" s="130" t="s">
        <v>200</v>
      </c>
      <c r="H113" s="130">
        <v>689</v>
      </c>
      <c r="I113" s="148"/>
      <c r="J113" s="130">
        <v>4645.77</v>
      </c>
    </row>
    <row r="114" spans="1:10">
      <c r="A114" s="131"/>
      <c r="B114" s="132"/>
      <c r="C114" s="133"/>
      <c r="D114" s="133"/>
      <c r="E114" s="130" t="s">
        <v>198</v>
      </c>
      <c r="F114" s="130" t="s">
        <v>199</v>
      </c>
      <c r="G114" s="130" t="s">
        <v>200</v>
      </c>
      <c r="H114" s="130">
        <v>0.3</v>
      </c>
      <c r="I114" s="148"/>
      <c r="J114" s="130">
        <v>248.24</v>
      </c>
    </row>
    <row r="115" spans="1:10">
      <c r="A115" s="134"/>
      <c r="B115" s="135"/>
      <c r="C115" s="136"/>
      <c r="D115" s="136"/>
      <c r="E115" s="130" t="s">
        <v>202</v>
      </c>
      <c r="F115" s="130" t="s">
        <v>199</v>
      </c>
      <c r="G115" s="130" t="s">
        <v>200</v>
      </c>
      <c r="H115" s="130">
        <v>17.08</v>
      </c>
      <c r="I115" s="150"/>
      <c r="J115" s="130">
        <v>2079</v>
      </c>
    </row>
  </sheetData>
  <autoFilter xmlns:etc="http://www.wps.cn/officeDocument/2017/etCustomData" ref="A1:J79" etc:filterBottomFollowUsedRange="0">
    <extLst/>
  </autoFilter>
  <mergeCells count="95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A88:A95"/>
    <mergeCell ref="A96:A107"/>
    <mergeCell ref="A108:A115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B88:B95"/>
    <mergeCell ref="B96:B107"/>
    <mergeCell ref="B108:B115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C88:C95"/>
    <mergeCell ref="C96:C107"/>
    <mergeCell ref="C108:C115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D88:D95"/>
    <mergeCell ref="D96:D107"/>
    <mergeCell ref="D108:D115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I88:I95"/>
    <mergeCell ref="I96:I107"/>
    <mergeCell ref="I108:I115"/>
    <mergeCell ref="J86:J8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 t="shared" ref="J26:J30" si="2"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 t="shared" si="2"/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 t="shared" si="2"/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 t="shared" si="2"/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 t="shared" si="2"/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3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3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3"/>
        <v>2100.21</v>
      </c>
    </row>
    <row r="35" ht="16.5" spans="1:10">
      <c r="A35" s="27">
        <v>45730</v>
      </c>
      <c r="B35" s="28" t="s">
        <v>119</v>
      </c>
      <c r="C35" s="28" t="s">
        <v>120</v>
      </c>
      <c r="D35" s="70" t="s">
        <v>121</v>
      </c>
      <c r="E35" s="28" t="s">
        <v>122</v>
      </c>
      <c r="F35" s="64" t="s">
        <v>123</v>
      </c>
      <c r="G35" s="42" t="s">
        <v>124</v>
      </c>
      <c r="H35" s="71">
        <f>32000*1.02</f>
        <v>32640</v>
      </c>
      <c r="I35" s="65">
        <v>1.07</v>
      </c>
      <c r="J35" s="65">
        <f t="shared" si="3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3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3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3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3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3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3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4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4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4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4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4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4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4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4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4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4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4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4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4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4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4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4"/>
        <v>2520</v>
      </c>
    </row>
    <row r="59" ht="16.5" spans="1:10">
      <c r="A59" s="27">
        <v>45742</v>
      </c>
      <c r="B59" s="28" t="s">
        <v>211</v>
      </c>
      <c r="C59" s="28" t="s">
        <v>143</v>
      </c>
      <c r="D59" s="70" t="s">
        <v>144</v>
      </c>
      <c r="E59" s="28" t="s">
        <v>145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4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4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4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4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4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4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4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4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4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4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4"/>
        <v>14275.8</v>
      </c>
    </row>
    <row r="70" ht="16.5" spans="1:10">
      <c r="A70" s="27">
        <v>45761</v>
      </c>
      <c r="B70" s="28" t="s">
        <v>211</v>
      </c>
      <c r="C70" s="28" t="s">
        <v>137</v>
      </c>
      <c r="D70" s="70" t="s">
        <v>158</v>
      </c>
      <c r="E70" s="28" t="s">
        <v>159</v>
      </c>
      <c r="F70" s="64" t="s">
        <v>140</v>
      </c>
      <c r="G70" s="36" t="s">
        <v>22</v>
      </c>
      <c r="H70" s="77">
        <f>38000*0.01</f>
        <v>380</v>
      </c>
      <c r="I70" s="36">
        <v>0.11</v>
      </c>
      <c r="J70" s="36">
        <f t="shared" si="4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132</v>
      </c>
      <c r="H71" s="77">
        <f>38000*0.01*4</f>
        <v>1520</v>
      </c>
      <c r="I71" s="36">
        <v>0.042</v>
      </c>
      <c r="J71" s="36">
        <f t="shared" si="4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133</v>
      </c>
      <c r="H72" s="77">
        <v>1935</v>
      </c>
      <c r="I72" s="36">
        <v>0.85</v>
      </c>
      <c r="J72" s="36">
        <f t="shared" si="4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134</v>
      </c>
      <c r="H73" s="42">
        <v>19</v>
      </c>
      <c r="I73" s="36">
        <v>0</v>
      </c>
      <c r="J73" s="36">
        <f t="shared" si="4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136</v>
      </c>
      <c r="H74" s="77">
        <f>48+105+135+90+45</f>
        <v>423</v>
      </c>
      <c r="I74" s="36">
        <v>0.15</v>
      </c>
      <c r="J74" s="36">
        <f t="shared" si="4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212</v>
      </c>
      <c r="C3" s="28">
        <v>17476</v>
      </c>
      <c r="D3" s="45" t="s">
        <v>213</v>
      </c>
      <c r="E3" s="46" t="s">
        <v>214</v>
      </c>
      <c r="F3" s="47" t="s">
        <v>215</v>
      </c>
      <c r="G3" s="42" t="s">
        <v>216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182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183</v>
      </c>
      <c r="B8" s="49" t="s">
        <v>184</v>
      </c>
      <c r="C8" s="49" t="s">
        <v>185</v>
      </c>
      <c r="D8" s="49" t="s">
        <v>186</v>
      </c>
      <c r="E8" s="49" t="s">
        <v>187</v>
      </c>
      <c r="F8" s="50" t="s">
        <v>188</v>
      </c>
      <c r="G8" s="49" t="s">
        <v>189</v>
      </c>
      <c r="H8" s="49" t="s">
        <v>190</v>
      </c>
      <c r="I8" s="49" t="s">
        <v>191</v>
      </c>
      <c r="J8" s="49" t="s">
        <v>192</v>
      </c>
    </row>
    <row r="9" ht="28.5" spans="1:10">
      <c r="A9" s="49"/>
      <c r="B9" s="49"/>
      <c r="C9" s="49"/>
      <c r="D9" s="49" t="s">
        <v>193</v>
      </c>
      <c r="E9" s="49"/>
      <c r="F9" s="50" t="s">
        <v>194</v>
      </c>
      <c r="G9" s="49"/>
      <c r="H9" s="49"/>
      <c r="I9" s="51" t="s">
        <v>195</v>
      </c>
      <c r="J9" s="49"/>
    </row>
    <row r="10" ht="28" spans="1:10">
      <c r="A10" s="51">
        <v>1</v>
      </c>
      <c r="B10" s="52">
        <v>45747</v>
      </c>
      <c r="C10" s="49" t="s">
        <v>196</v>
      </c>
      <c r="D10" s="49" t="s">
        <v>197</v>
      </c>
      <c r="E10" s="49" t="s">
        <v>204</v>
      </c>
      <c r="F10" s="49" t="s">
        <v>217</v>
      </c>
      <c r="G10" s="49" t="s">
        <v>218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219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220</v>
      </c>
      <c r="B2" s="5" t="s">
        <v>221</v>
      </c>
      <c r="C2" s="5" t="s">
        <v>222</v>
      </c>
      <c r="D2" s="6" t="s">
        <v>4</v>
      </c>
      <c r="E2" s="5" t="s">
        <v>223</v>
      </c>
      <c r="F2" s="7" t="s">
        <v>224</v>
      </c>
      <c r="G2" s="8" t="s">
        <v>225</v>
      </c>
      <c r="H2" s="9" t="s">
        <v>226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227</v>
      </c>
      <c r="D3" s="13" t="s">
        <v>228</v>
      </c>
      <c r="E3" s="12" t="s">
        <v>229</v>
      </c>
      <c r="F3" s="14" t="s">
        <v>230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231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232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233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234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4月Adela-国内</vt:lpstr>
      <vt:lpstr>4月Adela-孟加拉</vt:lpstr>
      <vt:lpstr>5月Emily</vt:lpstr>
      <vt:lpstr>5月Emily (2)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2025-07-07T06:52:10Z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9FAAFD8B5014488185594E6492FB333D_13</vt:lpwstr>
  </property>
</Properties>
</file>