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6月Coco" sheetId="27" r:id="rId4"/>
    <sheet name="4月Adela (2)" sheetId="28" state="hidden" r:id="rId5"/>
    <sheet name="12月miranda" sheetId="24" state="hidden" r:id="rId6"/>
    <sheet name="对账单" sheetId="26" state="hidden" r:id="rId7"/>
    <sheet name="4月已开票" sheetId="21" state="hidden" r:id="rId8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'6月Coco'!$A$1:$J$27</definedName>
    <definedName name="_xlnm._FilterDatabase" localSheetId="4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<sst xmlns="http://schemas.openxmlformats.org/spreadsheetml/2006/main" count="580" uniqueCount="210">
  <si>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</si>
  <si>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</si>
  <si>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</si>
  <si>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</si>
  <si>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</si>
  <si>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</si>
  <si>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</si>
  <si>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</si>
  <si>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</si>
  <si>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</si>
  <si>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</si>
  <si>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</si>
  <si>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</si>
  <si>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</si>
  <si>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</si>
  <si>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</si>
  <si>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</si>
  <si>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</si>
  <si>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</si>
  <si>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</si>
  <si>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</si>
  <si>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</si>
  <si>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</si>
  <si>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</si>
  <si>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</si>
  <si>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</si>
  <si>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</si>
  <si>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</si>
  <si>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</si>
  <si>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</si>
  <si>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</si>
  <si>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</si>
  <si>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</si>
  <si>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</si>
  <si>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</si>
  <si>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</si>
  <si>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</si>
  <si>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</si>
  <si>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</si>
  <si>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</si>
  <si>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</si>
  <si>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</si>
  <si>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</si>
  <si>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</si>
  <si>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</si>
  <si>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</si>
  <si>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</si>
  <si>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</si>
  <si>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</si>
  <si>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</si>
  <si>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</si>
  <si>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</si>
  <si>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</si>
  <si>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</si>
  <si>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</si>
  <si>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</si>
  <si>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</si>
  <si>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</si>
  <si>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</si>
  <si>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</si>
  <si>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</si>
  <si>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</si>
  <si>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</si>
  <si>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</si>
  <si>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</si>
  <si>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</si>
  <si>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</si>
  <si>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</si>
  <si>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</si>
  <si>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</si>
  <si>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</si>
  <si>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</si>
  <si>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</si>
  <si>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</si>
  <si>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</si>
  <si>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</si>
  <si>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</si>
  <si>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</si>
  <si>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</si>
  <si>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</si>
  <si>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</si>
  <si>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</si>
  <si>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</si>
  <si>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</si>
  <si>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</si>
  <si>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</si>
  <si>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</si>
  <si>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</si>
  <si>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</si>
  <si>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</si>
  <si>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</si>
  <si>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</si>
  <si>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</si>
  <si>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</si>
  <si>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</si>
  <si>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</si>
  <si>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</si>
  <si>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</si>
  <si>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</si>
  <si>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</si>
  <si>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</si>
  <si>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</si>
  <si>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</si>
  <si>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</si>
  <si>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</si>
  <si>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</si>
  <si>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</si>
  <si>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</si>
  <si>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</si>
  <si>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</si>
  <si>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</si>
  <si>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</si>
  <si>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</si>
  <si>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</si>
  <si>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</si>
  <si>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</si>
  <si>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</si>
  <si>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COCO</t>
  </si>
  <si>
    <t>77747
78684</t>
  </si>
  <si>
    <t>RBSKNJTD028</t>
  </si>
  <si>
    <t>SEPTEMBER 6381-046-400
CHINA 男上装 衬衫</t>
  </si>
  <si>
    <t>2025.4.25</t>
  </si>
  <si>
    <t>白色RFID织标WLBCRFI013-65*19mm（+2%）</t>
  </si>
  <si>
    <t>白色吊牌HPBCRFI001-60*95mm-RFID LOGO（+2%）</t>
  </si>
  <si>
    <t>2025.5.8</t>
  </si>
  <si>
    <t>白色挂耳LPBCGEN001-8*26mm</t>
  </si>
  <si>
    <t>2025.5.15</t>
  </si>
  <si>
    <t>纸板-34*48cm-300gBKOTH25012</t>
  </si>
  <si>
    <t>纸板-34*48cm-300gBKOTH25012-新增</t>
  </si>
  <si>
    <t>普通拷贝纸-35*37cm-BKOTH25010</t>
  </si>
  <si>
    <t>普通拷贝纸-25*37cm-BKOTH25011</t>
  </si>
  <si>
    <t>2025.5.18</t>
  </si>
  <si>
    <t>RBSKNJTD040</t>
  </si>
  <si>
    <t>SEPTEMBER 6381-046-400
CHINA 男上装 衬衫 翻单1</t>
  </si>
  <si>
    <t>2025.5.5</t>
  </si>
  <si>
    <t>2025.5.4</t>
  </si>
  <si>
    <t>2025.5.10</t>
  </si>
  <si>
    <t>RBSKNJTD050</t>
  </si>
  <si>
    <t>SEPTEMBER 6381-046-400
CHINA 男上装 衬衫 补单</t>
  </si>
  <si>
    <t>2025.5.29</t>
  </si>
  <si>
    <t>2025.5.28</t>
  </si>
  <si>
    <t>2025.6.3</t>
  </si>
  <si>
    <t>2025.5.27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</si>
  <si>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</si>
  <si>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</si>
  <si>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</si>
  <si>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</si>
  <si>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</si>
  <si>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</si>
  <si>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</si>
  <si>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</si>
  <si>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</si>
  <si>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</si>
  <si>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</si>
  <si>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</si>
  <si>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</si>
  <si>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</si>
  <si>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</si>
  <si>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南京同德服装有限公司</t>
  </si>
  <si>
    <t>主标</t>
  </si>
  <si>
    <t>按客户要求开</t>
  </si>
  <si>
    <t>个</t>
  </si>
  <si>
    <t>吊牌</t>
  </si>
  <si>
    <t>吊绳</t>
  </si>
  <si>
    <t>挂耳</t>
  </si>
  <si>
    <t>洗标</t>
  </si>
  <si>
    <t>纸板</t>
  </si>
  <si>
    <t>拷贝纸35*37</t>
  </si>
  <si>
    <t>拷贝纸25*37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</si>
  <si>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</si>
  <si>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</si>
  <si>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</si>
  <si>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</si>
  <si>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</si>
  <si>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</si>
  <si>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Emily
吊绳单独放</t>
  </si>
  <si>
    <t>77253
77468</t>
  </si>
  <si>
    <t>RBSKNJTD026</t>
  </si>
  <si>
    <t>MISO 6776-046-600/800
BANGLADESH 男上装 夹克 加单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</si>
  <si>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</si>
  <si>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</si>
  <si>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</si>
  <si>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</si>
  <si>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</si>
  <si>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</si>
  <si>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</si>
  <si>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</si>
  <si>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</si>
  <si>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</si>
  <si>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</si>
  <si>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</si>
  <si>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</si>
  <si>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佰益进服装南京有限公司</t>
  </si>
  <si>
    <t>按照对账单开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</si>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</sst>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58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58" fontId="1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79" fontId="18" fillId="0" borderId="0" xfId="0" applyNumberFormat="1" applyFont="1">
      <alignment vertical="center"/>
    </xf>
    <xf numFmtId="8" fontId="15" fillId="0" borderId="9" xfId="0" applyNumberFormat="1" applyFont="1" applyFill="1" applyBorder="1" applyAlignment="1">
      <alignment horizontal="center" vertical="center" wrapText="1"/>
    </xf>
    <xf numFmtId="8" fontId="15" fillId="0" borderId="10" xfId="0" applyNumberFormat="1" applyFont="1" applyFill="1" applyBorder="1" applyAlignment="1">
      <alignment horizontal="center" vertical="center" wrapText="1"/>
    </xf>
    <xf numFmtId="8" fontId="15" fillId="0" borderId="1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13">
        <v>45439</v>
      </c>
      <c r="B3" s="14" t="s">
        <v>15</v>
      </c>
      <c r="C3" s="114">
        <v>54401</v>
      </c>
      <c r="D3" s="115" t="s">
        <v>16</v>
      </c>
      <c r="E3" s="114" t="s">
        <v>17</v>
      </c>
      <c r="F3" s="114" t="s">
        <v>18</v>
      </c>
      <c r="G3" s="116">
        <v>10500</v>
      </c>
      <c r="H3" s="116">
        <f>G3-I3</f>
        <v>500</v>
      </c>
      <c r="I3" s="114">
        <v>10000</v>
      </c>
      <c r="J3" s="19">
        <v>0.368</v>
      </c>
      <c r="K3" s="123">
        <f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13"/>
      <c r="B4" s="14"/>
      <c r="C4" s="114"/>
      <c r="D4" s="115"/>
      <c r="E4" s="114"/>
      <c r="F4" s="117">
        <v>45476</v>
      </c>
      <c r="G4" s="116">
        <v>11582</v>
      </c>
      <c r="H4" s="116">
        <f t="shared" ref="H4:H40" si="0">G4-I4</f>
        <v>554</v>
      </c>
      <c r="I4" s="114">
        <v>11028</v>
      </c>
      <c r="J4" s="19">
        <v>0.368</v>
      </c>
      <c r="K4" s="123">
        <f t="shared" ref="K4:K40" si="1">I4*J4</f>
        <v>4058.304</v>
      </c>
      <c r="L4" s="124"/>
      <c r="M4" s="19"/>
      <c r="N4" s="19"/>
      <c r="O4" s="19"/>
    </row>
    <row r="5" ht="16.5" spans="1:15">
      <c r="A5" s="113"/>
      <c r="B5" s="14"/>
      <c r="C5" s="114"/>
      <c r="D5" s="115"/>
      <c r="E5" s="114"/>
      <c r="F5" s="114" t="s">
        <v>18</v>
      </c>
      <c r="G5" s="116">
        <v>10500</v>
      </c>
      <c r="H5" s="116">
        <f t="shared" si="0"/>
        <v>500</v>
      </c>
      <c r="I5" s="114">
        <v>10000</v>
      </c>
      <c r="J5" s="14">
        <f>0.042*8</f>
        <v>0.336</v>
      </c>
      <c r="K5" s="123">
        <f t="shared" si="1"/>
        <v>3360</v>
      </c>
      <c r="L5" s="123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13"/>
      <c r="B6" s="14"/>
      <c r="C6" s="114"/>
      <c r="D6" s="115"/>
      <c r="E6" s="114"/>
      <c r="F6" s="117">
        <v>45476</v>
      </c>
      <c r="G6" s="116">
        <v>11583</v>
      </c>
      <c r="H6" s="116">
        <f t="shared" si="0"/>
        <v>555</v>
      </c>
      <c r="I6" s="114">
        <v>11028</v>
      </c>
      <c r="J6" s="14">
        <f>0.042*8</f>
        <v>0.336</v>
      </c>
      <c r="K6" s="123">
        <f t="shared" si="1"/>
        <v>3705.408</v>
      </c>
      <c r="L6" s="125"/>
      <c r="M6" s="19"/>
      <c r="N6" s="19"/>
      <c r="O6" s="19"/>
    </row>
    <row r="7" ht="16" customHeight="1" spans="1:15">
      <c r="A7" s="113"/>
      <c r="B7" s="14"/>
      <c r="C7" s="114"/>
      <c r="D7" s="115"/>
      <c r="E7" s="114"/>
      <c r="F7" s="117">
        <v>45476</v>
      </c>
      <c r="G7" s="116">
        <v>22079.4</v>
      </c>
      <c r="H7" s="116">
        <f t="shared" si="0"/>
        <v>1051.4</v>
      </c>
      <c r="I7" s="114">
        <v>21028</v>
      </c>
      <c r="J7" s="19">
        <v>0.294</v>
      </c>
      <c r="K7" s="123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13"/>
      <c r="B8" s="14"/>
      <c r="C8" s="114"/>
      <c r="D8" s="115"/>
      <c r="E8" s="114"/>
      <c r="F8" s="117">
        <v>45476</v>
      </c>
      <c r="G8" s="116">
        <v>22079.4</v>
      </c>
      <c r="H8" s="116">
        <f t="shared" si="0"/>
        <v>1051.4</v>
      </c>
      <c r="I8" s="114">
        <v>21028</v>
      </c>
      <c r="J8" s="19">
        <v>0.116</v>
      </c>
      <c r="K8" s="123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13">
        <v>45439</v>
      </c>
      <c r="B9" s="14" t="s">
        <v>15</v>
      </c>
      <c r="C9" s="114">
        <v>54404</v>
      </c>
      <c r="D9" s="115" t="s">
        <v>23</v>
      </c>
      <c r="E9" s="114" t="s">
        <v>24</v>
      </c>
      <c r="F9" s="117">
        <v>45470</v>
      </c>
      <c r="G9" s="116">
        <f>I9*1.05</f>
        <v>31500</v>
      </c>
      <c r="H9" s="116">
        <f t="shared" si="0"/>
        <v>1500</v>
      </c>
      <c r="I9" s="114">
        <v>30000</v>
      </c>
      <c r="J9" s="19">
        <v>0.368</v>
      </c>
      <c r="K9" s="123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13"/>
      <c r="B10" s="14"/>
      <c r="C10" s="114"/>
      <c r="D10" s="115"/>
      <c r="E10" s="114"/>
      <c r="F10" s="117">
        <v>45476</v>
      </c>
      <c r="G10" s="116">
        <v>1605</v>
      </c>
      <c r="H10" s="116">
        <f t="shared" si="0"/>
        <v>79</v>
      </c>
      <c r="I10" s="114">
        <v>1526</v>
      </c>
      <c r="J10" s="19">
        <v>0.368</v>
      </c>
      <c r="K10" s="123">
        <f t="shared" si="1"/>
        <v>561.568</v>
      </c>
      <c r="L10" s="124"/>
      <c r="M10" s="19"/>
      <c r="N10" s="14"/>
      <c r="O10" s="19"/>
    </row>
    <row r="11" ht="16.5" spans="1:15">
      <c r="A11" s="113"/>
      <c r="B11" s="14"/>
      <c r="C11" s="114"/>
      <c r="D11" s="115"/>
      <c r="E11" s="114"/>
      <c r="F11" s="117">
        <v>45470</v>
      </c>
      <c r="G11" s="116">
        <f t="shared" ref="G10:G32" si="2">I11*1.05</f>
        <v>31500</v>
      </c>
      <c r="H11" s="116">
        <f t="shared" si="0"/>
        <v>1500</v>
      </c>
      <c r="I11" s="114">
        <v>30000</v>
      </c>
      <c r="J11" s="14">
        <f>0.042*6</f>
        <v>0.252</v>
      </c>
      <c r="K11" s="123">
        <f t="shared" si="1"/>
        <v>7560</v>
      </c>
      <c r="L11" s="123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13"/>
      <c r="B12" s="14"/>
      <c r="C12" s="114"/>
      <c r="D12" s="115"/>
      <c r="E12" s="114"/>
      <c r="F12" s="117">
        <v>45476</v>
      </c>
      <c r="G12" s="116">
        <v>1607</v>
      </c>
      <c r="H12" s="116">
        <f t="shared" si="0"/>
        <v>81</v>
      </c>
      <c r="I12" s="114">
        <v>1526</v>
      </c>
      <c r="J12" s="14">
        <f>0.042*6</f>
        <v>0.252</v>
      </c>
      <c r="K12" s="123">
        <f t="shared" si="1"/>
        <v>384.552</v>
      </c>
      <c r="L12" s="125"/>
      <c r="M12" s="19"/>
      <c r="N12" s="19"/>
      <c r="O12" s="19"/>
    </row>
    <row r="13" ht="16" customHeight="1" spans="1:15">
      <c r="A13" s="113"/>
      <c r="B13" s="14"/>
      <c r="C13" s="114"/>
      <c r="D13" s="115"/>
      <c r="E13" s="114"/>
      <c r="F13" s="117">
        <v>45476</v>
      </c>
      <c r="G13" s="116">
        <v>33102</v>
      </c>
      <c r="H13" s="116">
        <f t="shared" si="0"/>
        <v>1576</v>
      </c>
      <c r="I13" s="114">
        <v>31526</v>
      </c>
      <c r="J13" s="19">
        <v>0.294</v>
      </c>
      <c r="K13" s="123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13"/>
      <c r="B14" s="14"/>
      <c r="C14" s="114"/>
      <c r="D14" s="115"/>
      <c r="E14" s="114"/>
      <c r="F14" s="117">
        <v>45476</v>
      </c>
      <c r="G14" s="116">
        <v>33102</v>
      </c>
      <c r="H14" s="116">
        <f t="shared" si="0"/>
        <v>1576</v>
      </c>
      <c r="I14" s="114">
        <v>31526</v>
      </c>
      <c r="J14" s="19">
        <v>0.116</v>
      </c>
      <c r="K14" s="123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13">
        <v>45477</v>
      </c>
      <c r="B15" s="14" t="s">
        <v>26</v>
      </c>
      <c r="C15" s="114">
        <v>58394</v>
      </c>
      <c r="D15" s="115" t="s">
        <v>27</v>
      </c>
      <c r="E15" s="114" t="s">
        <v>28</v>
      </c>
      <c r="F15" s="117">
        <v>45484</v>
      </c>
      <c r="G15" s="116">
        <f t="shared" si="2"/>
        <v>771.75</v>
      </c>
      <c r="H15" s="116">
        <f t="shared" si="0"/>
        <v>36.75</v>
      </c>
      <c r="I15" s="114">
        <v>735</v>
      </c>
      <c r="J15" s="19">
        <v>0.254</v>
      </c>
      <c r="K15" s="123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13"/>
      <c r="B16" s="14"/>
      <c r="C16" s="114"/>
      <c r="D16" s="115"/>
      <c r="E16" s="114"/>
      <c r="F16" s="117">
        <v>45484</v>
      </c>
      <c r="G16" s="116">
        <f t="shared" si="2"/>
        <v>771.75</v>
      </c>
      <c r="H16" s="116">
        <f t="shared" si="0"/>
        <v>36.75</v>
      </c>
      <c r="I16" s="114">
        <v>735</v>
      </c>
      <c r="J16" s="19">
        <v>0.15</v>
      </c>
      <c r="K16" s="123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13"/>
      <c r="B17" s="14"/>
      <c r="C17" s="114"/>
      <c r="D17" s="115"/>
      <c r="E17" s="114"/>
      <c r="F17" s="117">
        <v>45484</v>
      </c>
      <c r="G17" s="116">
        <v>2200</v>
      </c>
      <c r="H17" s="116">
        <f t="shared" si="0"/>
        <v>100</v>
      </c>
      <c r="I17" s="114">
        <v>2100</v>
      </c>
      <c r="J17" s="19">
        <v>0.12</v>
      </c>
      <c r="K17" s="123">
        <f t="shared" si="1"/>
        <v>252</v>
      </c>
      <c r="L17" s="123" t="s">
        <v>31</v>
      </c>
      <c r="M17" s="19"/>
      <c r="N17" s="19"/>
      <c r="O17" s="19"/>
    </row>
    <row r="18" ht="32" customHeight="1" spans="1:15">
      <c r="A18" s="113"/>
      <c r="B18" s="14"/>
      <c r="C18" s="114"/>
      <c r="D18" s="115"/>
      <c r="E18" s="114"/>
      <c r="F18" s="117">
        <v>45485</v>
      </c>
      <c r="G18" s="116">
        <v>30500</v>
      </c>
      <c r="H18" s="116">
        <f t="shared" si="0"/>
        <v>8</v>
      </c>
      <c r="I18" s="114">
        <v>30492</v>
      </c>
      <c r="J18" s="19">
        <v>0.12</v>
      </c>
      <c r="K18" s="123">
        <f t="shared" si="1"/>
        <v>3659.04</v>
      </c>
      <c r="L18" s="125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18">
        <v>45484</v>
      </c>
      <c r="G19" s="116">
        <v>561</v>
      </c>
      <c r="H19" s="116">
        <f t="shared" si="0"/>
        <v>26</v>
      </c>
      <c r="I19" s="12">
        <v>535</v>
      </c>
      <c r="J19" s="19">
        <v>0.254</v>
      </c>
      <c r="K19" s="123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18">
        <v>45484</v>
      </c>
      <c r="G20" s="116">
        <v>561</v>
      </c>
      <c r="H20" s="116">
        <f t="shared" si="0"/>
        <v>26</v>
      </c>
      <c r="I20" s="12">
        <v>535</v>
      </c>
      <c r="J20" s="19">
        <v>0.15</v>
      </c>
      <c r="K20" s="123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13">
        <v>45483</v>
      </c>
      <c r="B21" s="14" t="s">
        <v>26</v>
      </c>
      <c r="C21" s="114" t="s">
        <v>34</v>
      </c>
      <c r="D21" s="115" t="s">
        <v>35</v>
      </c>
      <c r="E21" s="114" t="s">
        <v>36</v>
      </c>
      <c r="F21" s="117">
        <v>45491</v>
      </c>
      <c r="G21" s="116">
        <f t="shared" si="2"/>
        <v>25213.65</v>
      </c>
      <c r="H21" s="116">
        <f t="shared" si="0"/>
        <v>1200.65</v>
      </c>
      <c r="I21" s="12">
        <v>24013</v>
      </c>
      <c r="J21" s="19">
        <v>0.368</v>
      </c>
      <c r="K21" s="123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13"/>
      <c r="B22" s="14"/>
      <c r="C22" s="114"/>
      <c r="D22" s="115"/>
      <c r="E22" s="114"/>
      <c r="F22" s="117">
        <v>45491</v>
      </c>
      <c r="G22" s="116">
        <f t="shared" si="2"/>
        <v>25213.65</v>
      </c>
      <c r="H22" s="116">
        <f t="shared" si="0"/>
        <v>1200.65</v>
      </c>
      <c r="I22" s="12">
        <v>24013</v>
      </c>
      <c r="J22" s="14">
        <f>0.042*7</f>
        <v>0.294</v>
      </c>
      <c r="K22" s="123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13"/>
      <c r="B23" s="14"/>
      <c r="C23" s="114"/>
      <c r="D23" s="115"/>
      <c r="E23" s="114"/>
      <c r="F23" s="117">
        <v>45491</v>
      </c>
      <c r="G23" s="116">
        <f t="shared" si="2"/>
        <v>25213.65</v>
      </c>
      <c r="H23" s="116">
        <f t="shared" si="0"/>
        <v>1200.65</v>
      </c>
      <c r="I23" s="12">
        <v>24013</v>
      </c>
      <c r="J23" s="19">
        <v>0.294</v>
      </c>
      <c r="K23" s="123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13"/>
      <c r="B24" s="14"/>
      <c r="C24" s="114"/>
      <c r="D24" s="115"/>
      <c r="E24" s="114"/>
      <c r="F24" s="117">
        <v>45491</v>
      </c>
      <c r="G24" s="116">
        <f t="shared" si="2"/>
        <v>25213.65</v>
      </c>
      <c r="H24" s="116">
        <f t="shared" si="0"/>
        <v>1200.65</v>
      </c>
      <c r="I24" s="12">
        <v>24013</v>
      </c>
      <c r="J24" s="19">
        <v>0.116</v>
      </c>
      <c r="K24" s="123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13">
        <v>45492</v>
      </c>
      <c r="B25" s="14" t="s">
        <v>39</v>
      </c>
      <c r="C25" s="114" t="s">
        <v>40</v>
      </c>
      <c r="D25" s="115" t="s">
        <v>41</v>
      </c>
      <c r="E25" s="114" t="s">
        <v>42</v>
      </c>
      <c r="F25" s="117">
        <v>45503</v>
      </c>
      <c r="G25" s="116">
        <f t="shared" si="2"/>
        <v>10500</v>
      </c>
      <c r="H25" s="116">
        <f t="shared" si="0"/>
        <v>500</v>
      </c>
      <c r="I25" s="12">
        <v>10000</v>
      </c>
      <c r="J25" s="19">
        <v>0.368</v>
      </c>
      <c r="K25" s="123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13"/>
      <c r="B26" s="14"/>
      <c r="C26" s="114"/>
      <c r="D26" s="115"/>
      <c r="E26" s="114"/>
      <c r="F26" s="117">
        <v>45503</v>
      </c>
      <c r="G26" s="116">
        <f t="shared" si="2"/>
        <v>10500</v>
      </c>
      <c r="H26" s="116">
        <f t="shared" si="0"/>
        <v>500</v>
      </c>
      <c r="I26" s="12">
        <v>10000</v>
      </c>
      <c r="J26" s="14">
        <f>0.042*7</f>
        <v>0.294</v>
      </c>
      <c r="K26" s="123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13"/>
      <c r="B27" s="14"/>
      <c r="C27" s="114"/>
      <c r="D27" s="115"/>
      <c r="E27" s="114"/>
      <c r="F27" s="117">
        <v>45503</v>
      </c>
      <c r="G27" s="116">
        <f t="shared" si="2"/>
        <v>10500</v>
      </c>
      <c r="H27" s="116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13"/>
      <c r="B28" s="14"/>
      <c r="C28" s="114"/>
      <c r="D28" s="115"/>
      <c r="E28" s="114"/>
      <c r="F28" s="117">
        <v>45503</v>
      </c>
      <c r="G28" s="116">
        <f t="shared" si="2"/>
        <v>10500</v>
      </c>
      <c r="H28" s="116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13">
        <v>45499</v>
      </c>
      <c r="B29" s="14" t="s">
        <v>39</v>
      </c>
      <c r="C29" s="114" t="s">
        <v>43</v>
      </c>
      <c r="D29" s="115" t="s">
        <v>44</v>
      </c>
      <c r="E29" s="114" t="s">
        <v>45</v>
      </c>
      <c r="F29" s="117">
        <v>45503</v>
      </c>
      <c r="G29" s="116">
        <f t="shared" si="2"/>
        <v>9765</v>
      </c>
      <c r="H29" s="116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13"/>
      <c r="B30" s="14"/>
      <c r="C30" s="114"/>
      <c r="D30" s="115"/>
      <c r="E30" s="114"/>
      <c r="F30" s="117">
        <v>45503</v>
      </c>
      <c r="G30" s="116">
        <f t="shared" si="2"/>
        <v>9765</v>
      </c>
      <c r="H30" s="116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13"/>
      <c r="B31" s="14"/>
      <c r="C31" s="114"/>
      <c r="D31" s="115"/>
      <c r="E31" s="114"/>
      <c r="F31" s="117">
        <v>45506</v>
      </c>
      <c r="G31" s="116">
        <f t="shared" si="2"/>
        <v>9765</v>
      </c>
      <c r="H31" s="116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13"/>
      <c r="B32" s="14"/>
      <c r="C32" s="114"/>
      <c r="D32" s="115"/>
      <c r="E32" s="114"/>
      <c r="F32" s="117">
        <v>45506</v>
      </c>
      <c r="G32" s="116">
        <f t="shared" si="2"/>
        <v>9765</v>
      </c>
      <c r="H32" s="116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19">
        <v>45439</v>
      </c>
      <c r="B33" s="120" t="s">
        <v>15</v>
      </c>
      <c r="C33" s="121">
        <v>54401</v>
      </c>
      <c r="D33" s="122" t="s">
        <v>16</v>
      </c>
      <c r="E33" s="121" t="s">
        <v>17</v>
      </c>
      <c r="F33" s="114" t="s">
        <v>46</v>
      </c>
      <c r="G33" s="12">
        <v>0</v>
      </c>
      <c r="H33" s="12">
        <v>0</v>
      </c>
      <c r="I33" s="12">
        <v>10000</v>
      </c>
      <c r="J33" s="14">
        <v>0.042</v>
      </c>
      <c r="K33" s="123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19">
        <v>45439</v>
      </c>
      <c r="B34" s="120" t="s">
        <v>15</v>
      </c>
      <c r="C34" s="121">
        <v>54404</v>
      </c>
      <c r="D34" s="122" t="s">
        <v>23</v>
      </c>
      <c r="E34" s="121" t="s">
        <v>24</v>
      </c>
      <c r="F34" s="114" t="s">
        <v>46</v>
      </c>
      <c r="G34" s="12">
        <v>0</v>
      </c>
      <c r="H34" s="12">
        <v>0</v>
      </c>
      <c r="I34" s="12">
        <v>30000</v>
      </c>
      <c r="J34" s="14">
        <v>0.042</v>
      </c>
      <c r="K34" s="123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13">
        <v>45477</v>
      </c>
      <c r="B35" s="14" t="s">
        <v>26</v>
      </c>
      <c r="C35" s="114">
        <v>58401</v>
      </c>
      <c r="D35" s="115" t="s">
        <v>32</v>
      </c>
      <c r="E35" s="114" t="s">
        <v>33</v>
      </c>
      <c r="F35" s="117">
        <v>45484</v>
      </c>
      <c r="G35" s="116">
        <v>32552</v>
      </c>
      <c r="H35" s="116">
        <f>G35-I35</f>
        <v>1550</v>
      </c>
      <c r="I35" s="12">
        <v>31002</v>
      </c>
      <c r="J35" s="19">
        <v>0.1</v>
      </c>
      <c r="K35" s="123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</f>
        <v>8526</v>
      </c>
      <c r="I8" s="42">
        <f>0.042*5</f>
        <v>0.21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</f>
        <v>3200</v>
      </c>
      <c r="I21" s="36">
        <f>0.042*5</f>
        <v>0.21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</f>
        <v>3013</v>
      </c>
      <c r="I29" s="36">
        <f>0.042*5</f>
        <v>0.21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>H33*I33</f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</f>
        <v>10001</v>
      </c>
      <c r="I34" s="36">
        <f>0.042*5</f>
        <v>0.21</v>
      </c>
      <c r="J34" s="36">
        <f>H34*I34</f>
        <v>2100.21</v>
      </c>
    </row>
    <row r="35" ht="16.5" spans="1:10">
      <c r="A35" s="27">
        <v>45733</v>
      </c>
      <c r="B35" s="28" t="s">
        <v>39</v>
      </c>
      <c r="C35" s="28" t="s">
        <v>43</v>
      </c>
      <c r="D35" s="70" t="s">
        <v>88</v>
      </c>
      <c r="E35" s="28" t="s">
        <v>89</v>
      </c>
      <c r="F35" s="64" t="s">
        <v>83</v>
      </c>
      <c r="G35" s="42" t="s">
        <v>90</v>
      </c>
      <c r="H35" s="71">
        <f>1414+2424+2929+2121+1212</f>
        <v>10100</v>
      </c>
      <c r="I35" s="65">
        <v>1.07</v>
      </c>
      <c r="J35" s="65">
        <f>H35*I35</f>
        <v>10807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f>10000*0.01</f>
        <v>100</v>
      </c>
      <c r="I36" s="65">
        <v>0</v>
      </c>
      <c r="J36" s="65">
        <v>0</v>
      </c>
    </row>
    <row r="37" ht="16.5" spans="1:10">
      <c r="A37" s="27"/>
      <c r="B37" s="28"/>
      <c r="C37" s="28"/>
      <c r="D37" s="70"/>
      <c r="E37" s="28"/>
      <c r="F37" s="67"/>
      <c r="G37" s="42" t="s">
        <v>91</v>
      </c>
      <c r="H37" s="71">
        <f>1442+2472+2987+2163+1236-10100</f>
        <v>200</v>
      </c>
      <c r="I37" s="65">
        <v>1.07</v>
      </c>
      <c r="J37" s="65">
        <f t="shared" ref="J37:J63" si="2">H37*I37</f>
        <v>214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42">
        <f>840+1440+1740+1260+720+560+960+1160+840+480</f>
        <v>10000</v>
      </c>
      <c r="I38" s="36">
        <v>0.28</v>
      </c>
      <c r="J38" s="36">
        <f t="shared" si="2"/>
        <v>2800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42">
        <f>1400+2400+2900+2100+1200</f>
        <v>10000</v>
      </c>
      <c r="I39" s="36">
        <v>0.11</v>
      </c>
      <c r="J39" s="36">
        <f t="shared" si="2"/>
        <v>1100</v>
      </c>
    </row>
    <row r="40" ht="16.5" spans="1:10">
      <c r="A40" s="27"/>
      <c r="B40" s="28"/>
      <c r="C40" s="28"/>
      <c r="D40" s="70"/>
      <c r="E40" s="28"/>
      <c r="F40" s="68"/>
      <c r="G40" s="36" t="s">
        <v>60</v>
      </c>
      <c r="H40" s="36">
        <f>10000</f>
        <v>10000</v>
      </c>
      <c r="I40" s="36">
        <f>0.042*5</f>
        <v>0.21</v>
      </c>
      <c r="J40" s="36">
        <f t="shared" si="2"/>
        <v>2100</v>
      </c>
    </row>
    <row r="41" ht="16.5" spans="1:10">
      <c r="A41" s="27">
        <v>45734</v>
      </c>
      <c r="B41" s="28" t="s">
        <v>39</v>
      </c>
      <c r="C41" s="28" t="s">
        <v>92</v>
      </c>
      <c r="D41" s="70" t="s">
        <v>93</v>
      </c>
      <c r="E41" s="28" t="s">
        <v>94</v>
      </c>
      <c r="F41" s="64" t="s">
        <v>83</v>
      </c>
      <c r="G41" s="42" t="s">
        <v>68</v>
      </c>
      <c r="H41" s="72">
        <v>9283</v>
      </c>
      <c r="I41" s="65">
        <v>1.07</v>
      </c>
      <c r="J41" s="65">
        <f t="shared" si="2"/>
        <v>9932.81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v>90</v>
      </c>
      <c r="I42" s="65">
        <v>0</v>
      </c>
      <c r="J42" s="65">
        <f t="shared" si="2"/>
        <v>0</v>
      </c>
    </row>
    <row r="43" ht="16.5" spans="1:10">
      <c r="A43" s="27"/>
      <c r="B43" s="28"/>
      <c r="C43" s="28"/>
      <c r="D43" s="70"/>
      <c r="E43" s="28"/>
      <c r="F43" s="67"/>
      <c r="G43" s="28" t="s">
        <v>95</v>
      </c>
      <c r="H43" s="71">
        <f>4*5+5</f>
        <v>25</v>
      </c>
      <c r="I43" s="65">
        <v>0</v>
      </c>
      <c r="J43" s="65">
        <f t="shared" si="2"/>
        <v>0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71">
        <f>3000+3000+3000+13</f>
        <v>9013</v>
      </c>
      <c r="I44" s="36">
        <v>0.28</v>
      </c>
      <c r="J44" s="65">
        <f t="shared" si="2"/>
        <v>2523.64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71">
        <f>3000+3000+3000+13</f>
        <v>9013</v>
      </c>
      <c r="I45" s="36">
        <v>0.11</v>
      </c>
      <c r="J45" s="65">
        <f t="shared" si="2"/>
        <v>991.43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9013</f>
        <v>9013</v>
      </c>
      <c r="I46" s="36">
        <f>0.042*5</f>
        <v>0.21</v>
      </c>
      <c r="J46" s="36">
        <f t="shared" si="2"/>
        <v>1892.73</v>
      </c>
    </row>
    <row r="47" ht="16.5" spans="1:10">
      <c r="A47" s="27">
        <v>45738</v>
      </c>
      <c r="B47" s="28" t="s">
        <v>39</v>
      </c>
      <c r="C47" s="28" t="s">
        <v>96</v>
      </c>
      <c r="D47" s="70" t="s">
        <v>97</v>
      </c>
      <c r="E47" s="28" t="s">
        <v>98</v>
      </c>
      <c r="F47" s="64" t="s">
        <v>83</v>
      </c>
      <c r="G47" s="42" t="s">
        <v>68</v>
      </c>
      <c r="H47" s="65">
        <f>999+2338+4573+3203+1246</f>
        <v>12359</v>
      </c>
      <c r="I47" s="65">
        <v>1.07</v>
      </c>
      <c r="J47" s="65">
        <f t="shared" si="2"/>
        <v>13224.13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65">
        <f>12000*0.01</f>
        <v>120</v>
      </c>
      <c r="I48" s="65">
        <v>0</v>
      </c>
      <c r="J48" s="65">
        <f t="shared" si="2"/>
        <v>0</v>
      </c>
    </row>
    <row r="49" ht="16.5" spans="1:10">
      <c r="A49" s="27"/>
      <c r="B49" s="28"/>
      <c r="C49" s="28"/>
      <c r="D49" s="70"/>
      <c r="E49" s="28"/>
      <c r="F49" s="67"/>
      <c r="G49" s="42" t="s">
        <v>72</v>
      </c>
      <c r="H49" s="36">
        <v>2900</v>
      </c>
      <c r="I49" s="36">
        <v>0.28</v>
      </c>
      <c r="J49" s="65">
        <f t="shared" si="2"/>
        <v>812</v>
      </c>
    </row>
    <row r="50" ht="16.5" spans="1:10">
      <c r="A50" s="27"/>
      <c r="B50" s="28"/>
      <c r="C50" s="28"/>
      <c r="D50" s="70"/>
      <c r="E50" s="28"/>
      <c r="F50" s="67"/>
      <c r="G50" s="36" t="s">
        <v>22</v>
      </c>
      <c r="H50" s="36">
        <f>2900+2000</f>
        <v>4900</v>
      </c>
      <c r="I50" s="36">
        <v>0.11</v>
      </c>
      <c r="J50" s="65">
        <f t="shared" si="2"/>
        <v>539</v>
      </c>
    </row>
    <row r="51" ht="16.5" spans="1:10">
      <c r="A51" s="27"/>
      <c r="B51" s="28"/>
      <c r="C51" s="28"/>
      <c r="D51" s="70"/>
      <c r="E51" s="28"/>
      <c r="F51" s="67"/>
      <c r="G51" s="42" t="s">
        <v>79</v>
      </c>
      <c r="H51" s="36">
        <v>2000</v>
      </c>
      <c r="I51" s="36">
        <v>0.24</v>
      </c>
      <c r="J51" s="65">
        <f t="shared" si="2"/>
        <v>480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12000</f>
        <v>12000</v>
      </c>
      <c r="I52" s="36">
        <f>0.042*5</f>
        <v>0.21</v>
      </c>
      <c r="J52" s="36">
        <f t="shared" si="2"/>
        <v>2520</v>
      </c>
    </row>
    <row r="53" ht="16.5" spans="1:10">
      <c r="A53" s="27">
        <v>45748</v>
      </c>
      <c r="B53" s="28" t="s">
        <v>39</v>
      </c>
      <c r="C53" s="28" t="s">
        <v>99</v>
      </c>
      <c r="D53" s="70" t="s">
        <v>100</v>
      </c>
      <c r="E53" s="28" t="s">
        <v>101</v>
      </c>
      <c r="F53" s="69" t="s">
        <v>102</v>
      </c>
      <c r="G53" s="42" t="s">
        <v>103</v>
      </c>
      <c r="H53" s="36">
        <f>8200+13+2400</f>
        <v>10613</v>
      </c>
      <c r="I53" s="36">
        <v>0.85</v>
      </c>
      <c r="J53" s="36">
        <f t="shared" si="2"/>
        <v>9021.05</v>
      </c>
    </row>
    <row r="54" ht="16.5" spans="1:10">
      <c r="A54" s="27"/>
      <c r="B54" s="28"/>
      <c r="C54" s="28"/>
      <c r="D54" s="70"/>
      <c r="E54" s="28"/>
      <c r="F54" s="69"/>
      <c r="G54" s="42" t="s">
        <v>104</v>
      </c>
      <c r="H54" s="36">
        <v>106</v>
      </c>
      <c r="I54" s="36">
        <v>0</v>
      </c>
      <c r="J54" s="36">
        <f t="shared" si="2"/>
        <v>0</v>
      </c>
    </row>
    <row r="55" ht="16.5" spans="1:10">
      <c r="A55" s="27"/>
      <c r="B55" s="28"/>
      <c r="C55" s="28"/>
      <c r="D55" s="70"/>
      <c r="E55" s="28"/>
      <c r="F55" s="69"/>
      <c r="G55" s="42" t="s">
        <v>105</v>
      </c>
      <c r="H55" s="36">
        <f>5*5+5</f>
        <v>30</v>
      </c>
      <c r="I55" s="36">
        <v>0</v>
      </c>
      <c r="J55" s="36">
        <f t="shared" si="2"/>
        <v>0</v>
      </c>
    </row>
    <row r="56" ht="16.5" spans="1:10">
      <c r="A56" s="27"/>
      <c r="B56" s="28"/>
      <c r="C56" s="28"/>
      <c r="D56" s="70"/>
      <c r="E56" s="28"/>
      <c r="F56" s="69"/>
      <c r="G56" s="42" t="s">
        <v>72</v>
      </c>
      <c r="H56" s="36">
        <f>8200+13+2400</f>
        <v>10613</v>
      </c>
      <c r="I56" s="36">
        <v>0.28</v>
      </c>
      <c r="J56" s="36">
        <f t="shared" si="2"/>
        <v>2971.64</v>
      </c>
    </row>
    <row r="57" ht="16.5" spans="1:10">
      <c r="A57" s="27"/>
      <c r="B57" s="28"/>
      <c r="C57" s="28"/>
      <c r="D57" s="70"/>
      <c r="E57" s="28"/>
      <c r="F57" s="69"/>
      <c r="G57" s="36" t="s">
        <v>22</v>
      </c>
      <c r="H57" s="36">
        <f>8200+13+2400</f>
        <v>10613</v>
      </c>
      <c r="I57" s="36">
        <v>0.11</v>
      </c>
      <c r="J57" s="36">
        <f t="shared" si="2"/>
        <v>1167.43</v>
      </c>
    </row>
    <row r="58" ht="16.5" spans="1:10">
      <c r="A58" s="27"/>
      <c r="B58" s="28"/>
      <c r="C58" s="28"/>
      <c r="D58" s="70"/>
      <c r="E58" s="28"/>
      <c r="F58" s="69"/>
      <c r="G58" s="36" t="s">
        <v>106</v>
      </c>
      <c r="H58" s="36">
        <f>10613</f>
        <v>10613</v>
      </c>
      <c r="I58" s="36">
        <f>0.042*4</f>
        <v>0.168</v>
      </c>
      <c r="J58" s="36">
        <f t="shared" si="2"/>
        <v>1782.984</v>
      </c>
    </row>
    <row r="59" ht="16.5" spans="1:10">
      <c r="A59" s="27"/>
      <c r="B59" s="28"/>
      <c r="C59" s="28"/>
      <c r="D59" s="70"/>
      <c r="E59" s="28"/>
      <c r="F59" s="69"/>
      <c r="G59" s="36" t="s">
        <v>107</v>
      </c>
      <c r="H59" s="36">
        <v>10613</v>
      </c>
      <c r="I59" s="36">
        <v>0.027</v>
      </c>
      <c r="J59" s="36">
        <f t="shared" si="2"/>
        <v>286.551</v>
      </c>
    </row>
    <row r="60" ht="16.5" spans="1:10">
      <c r="A60" s="27"/>
      <c r="B60" s="28"/>
      <c r="C60" s="28"/>
      <c r="D60" s="70"/>
      <c r="E60" s="28"/>
      <c r="F60" s="69"/>
      <c r="G60" s="65" t="s">
        <v>108</v>
      </c>
      <c r="H60" s="36">
        <f>170+255+175</f>
        <v>600</v>
      </c>
      <c r="I60" s="36">
        <v>0.24</v>
      </c>
      <c r="J60" s="36">
        <f t="shared" si="2"/>
        <v>144</v>
      </c>
    </row>
    <row r="61" ht="16.5" spans="1:10">
      <c r="A61" s="27"/>
      <c r="B61" s="28"/>
      <c r="C61" s="28"/>
      <c r="D61" s="70"/>
      <c r="E61" s="28"/>
      <c r="F61" s="69" t="s">
        <v>109</v>
      </c>
      <c r="G61" s="65" t="s">
        <v>110</v>
      </c>
      <c r="H61" s="36">
        <v>7300</v>
      </c>
      <c r="I61" s="36">
        <v>0.33</v>
      </c>
      <c r="J61" s="36">
        <f t="shared" si="2"/>
        <v>2409</v>
      </c>
    </row>
    <row r="62" ht="16.5" spans="1:10">
      <c r="A62" s="27"/>
      <c r="B62" s="28"/>
      <c r="C62" s="28"/>
      <c r="D62" s="70"/>
      <c r="E62" s="28"/>
      <c r="F62" s="69"/>
      <c r="G62" s="36" t="s">
        <v>111</v>
      </c>
      <c r="H62" s="36">
        <v>500</v>
      </c>
      <c r="I62" s="36">
        <v>0.65</v>
      </c>
      <c r="J62" s="36">
        <f t="shared" si="2"/>
        <v>325</v>
      </c>
    </row>
    <row r="63" ht="16.5" spans="10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33" spans="1:10">
      <c r="A3" s="27">
        <v>45761</v>
      </c>
      <c r="B3" s="28" t="s">
        <v>39</v>
      </c>
      <c r="C3" s="28">
        <v>76382</v>
      </c>
      <c r="D3" s="70" t="s">
        <v>113</v>
      </c>
      <c r="E3" s="28" t="s">
        <v>114</v>
      </c>
      <c r="F3" s="69" t="s">
        <v>115</v>
      </c>
      <c r="G3" s="36" t="s">
        <v>116</v>
      </c>
      <c r="H3" s="36">
        <v>201</v>
      </c>
      <c r="I3" s="36">
        <v>0.007</v>
      </c>
      <c r="J3" s="36">
        <f>H3*I3</f>
        <v>1.407</v>
      </c>
    </row>
    <row r="4" ht="16.5" spans="10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18" workbookViewId="0">
      <selection activeCell="F50" sqref="F5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79">
        <v>45754</v>
      </c>
      <c r="B3" s="80" t="s">
        <v>117</v>
      </c>
      <c r="C3" s="80" t="s">
        <v>118</v>
      </c>
      <c r="D3" s="81" t="s">
        <v>119</v>
      </c>
      <c r="E3" s="80" t="s">
        <v>120</v>
      </c>
      <c r="F3" s="82" t="s">
        <v>121</v>
      </c>
      <c r="G3" s="83" t="s">
        <v>122</v>
      </c>
      <c r="H3" s="84">
        <f>11500*1.02</f>
        <v>11730</v>
      </c>
      <c r="I3" s="84">
        <v>0.85</v>
      </c>
      <c r="J3" s="84">
        <f>H3*I3</f>
        <v>9970.5</v>
      </c>
    </row>
    <row r="4" ht="16.5" spans="1:10">
      <c r="A4" s="79"/>
      <c r="B4" s="80"/>
      <c r="C4" s="80"/>
      <c r="D4" s="81"/>
      <c r="E4" s="80"/>
      <c r="F4" s="85"/>
      <c r="G4" s="83" t="s">
        <v>104</v>
      </c>
      <c r="H4" s="84">
        <f>11500*0.01</f>
        <v>115</v>
      </c>
      <c r="I4" s="84">
        <v>0</v>
      </c>
      <c r="J4" s="84">
        <f t="shared" ref="J4:J27" si="0">H4*I4</f>
        <v>0</v>
      </c>
    </row>
    <row r="5" ht="16.5" spans="1:10">
      <c r="A5" s="79"/>
      <c r="B5" s="80"/>
      <c r="C5" s="80"/>
      <c r="D5" s="81"/>
      <c r="E5" s="80"/>
      <c r="F5" s="85"/>
      <c r="G5" s="83" t="s">
        <v>105</v>
      </c>
      <c r="H5" s="84">
        <f>3*3</f>
        <v>9</v>
      </c>
      <c r="I5" s="84">
        <v>0</v>
      </c>
      <c r="J5" s="84">
        <f t="shared" si="0"/>
        <v>0</v>
      </c>
    </row>
    <row r="6" ht="16.5" spans="1:10">
      <c r="A6" s="79"/>
      <c r="B6" s="80"/>
      <c r="C6" s="80"/>
      <c r="D6" s="81"/>
      <c r="E6" s="80"/>
      <c r="F6" s="85"/>
      <c r="G6" s="83" t="s">
        <v>123</v>
      </c>
      <c r="H6" s="84">
        <v>11743</v>
      </c>
      <c r="I6" s="84">
        <v>0.28</v>
      </c>
      <c r="J6" s="84">
        <f t="shared" si="0"/>
        <v>3288.04</v>
      </c>
    </row>
    <row r="7" ht="16.5" spans="1:10">
      <c r="A7" s="79"/>
      <c r="B7" s="80"/>
      <c r="C7" s="80"/>
      <c r="D7" s="81"/>
      <c r="E7" s="80"/>
      <c r="F7" s="86"/>
      <c r="G7" s="84" t="s">
        <v>22</v>
      </c>
      <c r="H7" s="84">
        <v>11743</v>
      </c>
      <c r="I7" s="84">
        <v>0.11</v>
      </c>
      <c r="J7" s="84">
        <f t="shared" si="0"/>
        <v>1291.73</v>
      </c>
    </row>
    <row r="8" ht="16.5" spans="1:10">
      <c r="A8" s="79"/>
      <c r="B8" s="80"/>
      <c r="C8" s="80"/>
      <c r="D8" s="81"/>
      <c r="E8" s="80"/>
      <c r="F8" s="79" t="s">
        <v>124</v>
      </c>
      <c r="G8" s="83" t="s">
        <v>125</v>
      </c>
      <c r="H8" s="84">
        <v>11743</v>
      </c>
      <c r="I8" s="84">
        <v>0.035</v>
      </c>
      <c r="J8" s="84">
        <f t="shared" si="0"/>
        <v>411.005</v>
      </c>
    </row>
    <row r="9" ht="16.5" spans="1:10">
      <c r="A9" s="79"/>
      <c r="B9" s="80"/>
      <c r="C9" s="80"/>
      <c r="D9" s="81"/>
      <c r="E9" s="80"/>
      <c r="F9" s="79" t="s">
        <v>121</v>
      </c>
      <c r="G9" s="84" t="s">
        <v>60</v>
      </c>
      <c r="H9" s="84">
        <f>11743*5</f>
        <v>58715</v>
      </c>
      <c r="I9" s="84">
        <v>0.042</v>
      </c>
      <c r="J9" s="84">
        <f t="shared" si="0"/>
        <v>2466.03</v>
      </c>
    </row>
    <row r="10" ht="16.5" spans="1:10">
      <c r="A10" s="79"/>
      <c r="B10" s="80"/>
      <c r="C10" s="80"/>
      <c r="D10" s="81"/>
      <c r="E10" s="80"/>
      <c r="F10" s="82" t="s">
        <v>126</v>
      </c>
      <c r="G10" s="83" t="s">
        <v>127</v>
      </c>
      <c r="H10" s="84">
        <v>15515</v>
      </c>
      <c r="I10" s="84">
        <v>0.33</v>
      </c>
      <c r="J10" s="84">
        <f t="shared" si="0"/>
        <v>5119.95</v>
      </c>
    </row>
    <row r="11" ht="16.5" spans="1:10">
      <c r="A11" s="79"/>
      <c r="B11" s="80"/>
      <c r="C11" s="80"/>
      <c r="D11" s="81"/>
      <c r="E11" s="80"/>
      <c r="F11" s="85"/>
      <c r="G11" s="83" t="s">
        <v>128</v>
      </c>
      <c r="H11" s="84">
        <v>165</v>
      </c>
      <c r="I11" s="84">
        <v>0.33</v>
      </c>
      <c r="J11" s="84">
        <f t="shared" si="0"/>
        <v>54.45</v>
      </c>
    </row>
    <row r="12" ht="16.5" spans="1:10">
      <c r="A12" s="79"/>
      <c r="B12" s="80"/>
      <c r="C12" s="80"/>
      <c r="D12" s="81"/>
      <c r="E12" s="80"/>
      <c r="F12" s="85"/>
      <c r="G12" s="83" t="s">
        <v>129</v>
      </c>
      <c r="H12" s="84">
        <v>4300</v>
      </c>
      <c r="I12" s="84">
        <v>0.14</v>
      </c>
      <c r="J12" s="84">
        <f t="shared" si="0"/>
        <v>602</v>
      </c>
    </row>
    <row r="13" ht="16.5" spans="1:10">
      <c r="A13" s="79"/>
      <c r="B13" s="80"/>
      <c r="C13" s="80"/>
      <c r="D13" s="81"/>
      <c r="E13" s="80"/>
      <c r="F13" s="86"/>
      <c r="G13" s="83" t="s">
        <v>130</v>
      </c>
      <c r="H13" s="84">
        <v>12000</v>
      </c>
      <c r="I13" s="84">
        <v>0.08</v>
      </c>
      <c r="J13" s="84">
        <f t="shared" si="0"/>
        <v>960</v>
      </c>
    </row>
    <row r="14" ht="16.5" spans="1:10">
      <c r="A14" s="79"/>
      <c r="B14" s="80"/>
      <c r="C14" s="80"/>
      <c r="D14" s="81"/>
      <c r="E14" s="80"/>
      <c r="F14" s="79" t="s">
        <v>131</v>
      </c>
      <c r="G14" s="83" t="s">
        <v>103</v>
      </c>
      <c r="H14" s="84">
        <f>20+30+42+25+17</f>
        <v>134</v>
      </c>
      <c r="I14" s="84">
        <v>0.85</v>
      </c>
      <c r="J14" s="84">
        <f t="shared" si="0"/>
        <v>113.9</v>
      </c>
    </row>
    <row r="15" ht="16.5" spans="1:10">
      <c r="A15" s="79"/>
      <c r="B15" s="80"/>
      <c r="C15" s="80"/>
      <c r="D15" s="81"/>
      <c r="E15" s="80"/>
      <c r="F15" s="79"/>
      <c r="G15" s="84" t="s">
        <v>104</v>
      </c>
      <c r="H15" s="84">
        <v>1</v>
      </c>
      <c r="I15" s="84">
        <v>0</v>
      </c>
      <c r="J15" s="84">
        <f t="shared" si="0"/>
        <v>0</v>
      </c>
    </row>
    <row r="16" ht="16.5" spans="1:10">
      <c r="A16" s="79">
        <v>45777</v>
      </c>
      <c r="B16" s="80" t="s">
        <v>117</v>
      </c>
      <c r="C16" s="80">
        <v>79128</v>
      </c>
      <c r="D16" s="81" t="s">
        <v>132</v>
      </c>
      <c r="E16" s="80" t="s">
        <v>133</v>
      </c>
      <c r="F16" s="79" t="s">
        <v>134</v>
      </c>
      <c r="G16" s="83" t="s">
        <v>72</v>
      </c>
      <c r="H16" s="84">
        <v>4000</v>
      </c>
      <c r="I16" s="84">
        <v>0.28</v>
      </c>
      <c r="J16" s="84">
        <f t="shared" si="0"/>
        <v>1120</v>
      </c>
    </row>
    <row r="17" ht="16.5" spans="1:10">
      <c r="A17" s="79"/>
      <c r="B17" s="80"/>
      <c r="C17" s="80"/>
      <c r="D17" s="81"/>
      <c r="E17" s="80"/>
      <c r="F17" s="79"/>
      <c r="G17" s="84" t="s">
        <v>22</v>
      </c>
      <c r="H17" s="84">
        <v>4000</v>
      </c>
      <c r="I17" s="84">
        <v>0.11</v>
      </c>
      <c r="J17" s="84">
        <f t="shared" si="0"/>
        <v>440</v>
      </c>
    </row>
    <row r="18" ht="16.5" spans="1:10">
      <c r="A18" s="79"/>
      <c r="B18" s="80"/>
      <c r="C18" s="80"/>
      <c r="D18" s="81"/>
      <c r="E18" s="80"/>
      <c r="F18" s="79" t="s">
        <v>135</v>
      </c>
      <c r="G18" s="84" t="s">
        <v>60</v>
      </c>
      <c r="H18" s="84">
        <f>4000*5</f>
        <v>20000</v>
      </c>
      <c r="I18" s="84">
        <v>0.042</v>
      </c>
      <c r="J18" s="84">
        <f t="shared" si="0"/>
        <v>840</v>
      </c>
    </row>
    <row r="19" ht="16.5" spans="1:10">
      <c r="A19" s="79"/>
      <c r="B19" s="80"/>
      <c r="C19" s="80"/>
      <c r="D19" s="81"/>
      <c r="E19" s="80"/>
      <c r="F19" s="79" t="s">
        <v>136</v>
      </c>
      <c r="G19" s="83" t="s">
        <v>103</v>
      </c>
      <c r="H19" s="84">
        <f>44+68+104+69+35</f>
        <v>320</v>
      </c>
      <c r="I19" s="84">
        <v>0.85</v>
      </c>
      <c r="J19" s="84">
        <f t="shared" si="0"/>
        <v>272</v>
      </c>
    </row>
    <row r="20" ht="16.5" spans="1:10">
      <c r="A20" s="79"/>
      <c r="B20" s="80"/>
      <c r="C20" s="80"/>
      <c r="D20" s="81"/>
      <c r="E20" s="80"/>
      <c r="F20" s="79"/>
      <c r="G20" s="84" t="s">
        <v>104</v>
      </c>
      <c r="H20" s="84">
        <v>3</v>
      </c>
      <c r="I20" s="84">
        <v>0</v>
      </c>
      <c r="J20" s="84">
        <f t="shared" si="0"/>
        <v>0</v>
      </c>
    </row>
    <row r="21" ht="16.5" spans="1:10">
      <c r="A21" s="87">
        <v>45804</v>
      </c>
      <c r="B21" s="88" t="s">
        <v>117</v>
      </c>
      <c r="C21" s="88" t="s">
        <v>118</v>
      </c>
      <c r="D21" s="89" t="s">
        <v>137</v>
      </c>
      <c r="E21" s="88" t="s">
        <v>138</v>
      </c>
      <c r="F21" s="90" t="s">
        <v>139</v>
      </c>
      <c r="G21" s="42" t="s">
        <v>72</v>
      </c>
      <c r="H21" s="65">
        <f>40+30</f>
        <v>70</v>
      </c>
      <c r="I21" s="36">
        <v>0.24</v>
      </c>
      <c r="J21" s="36">
        <f t="shared" si="0"/>
        <v>16.8</v>
      </c>
    </row>
    <row r="22" ht="16.5" spans="1:10">
      <c r="A22" s="91"/>
      <c r="B22" s="92"/>
      <c r="C22" s="92"/>
      <c r="D22" s="93"/>
      <c r="E22" s="92"/>
      <c r="F22" s="90" t="s">
        <v>140</v>
      </c>
      <c r="G22" s="42" t="s">
        <v>103</v>
      </c>
      <c r="H22" s="36">
        <f>79+1+77+3+52+3+57+3+50+3</f>
        <v>328</v>
      </c>
      <c r="I22" s="36">
        <v>0.85</v>
      </c>
      <c r="J22" s="36">
        <f t="shared" si="0"/>
        <v>278.8</v>
      </c>
    </row>
    <row r="23" ht="16.5" spans="1:10">
      <c r="A23" s="91"/>
      <c r="B23" s="92"/>
      <c r="C23" s="92"/>
      <c r="D23" s="93"/>
      <c r="E23" s="92"/>
      <c r="F23" s="94"/>
      <c r="G23" s="36" t="s">
        <v>104</v>
      </c>
      <c r="H23" s="36">
        <v>3</v>
      </c>
      <c r="I23" s="36">
        <v>0</v>
      </c>
      <c r="J23" s="36">
        <f t="shared" si="0"/>
        <v>0</v>
      </c>
    </row>
    <row r="24" ht="16.5" spans="1:10">
      <c r="A24" s="91"/>
      <c r="B24" s="92"/>
      <c r="C24" s="92"/>
      <c r="D24" s="93"/>
      <c r="E24" s="92"/>
      <c r="F24" s="94" t="s">
        <v>141</v>
      </c>
      <c r="G24" s="36" t="s">
        <v>125</v>
      </c>
      <c r="H24" s="65">
        <v>120</v>
      </c>
      <c r="I24" s="36">
        <v>0.035</v>
      </c>
      <c r="J24" s="36">
        <f t="shared" si="0"/>
        <v>4.2</v>
      </c>
    </row>
    <row r="25" ht="16.5" spans="1:10">
      <c r="A25" s="91"/>
      <c r="B25" s="92"/>
      <c r="C25" s="92"/>
      <c r="D25" s="93"/>
      <c r="E25" s="92"/>
      <c r="F25" s="95" t="s">
        <v>142</v>
      </c>
      <c r="G25" s="36" t="s">
        <v>60</v>
      </c>
      <c r="H25" s="65">
        <f>70*5</f>
        <v>350</v>
      </c>
      <c r="I25" s="36">
        <v>0.042</v>
      </c>
      <c r="J25" s="36">
        <f t="shared" si="0"/>
        <v>14.7</v>
      </c>
    </row>
    <row r="26" ht="16.5" spans="1:10">
      <c r="A26" s="96"/>
      <c r="B26" s="97"/>
      <c r="C26" s="97"/>
      <c r="D26" s="98"/>
      <c r="E26" s="97"/>
      <c r="F26" s="95" t="s">
        <v>139</v>
      </c>
      <c r="G26" s="42" t="s">
        <v>127</v>
      </c>
      <c r="H26" s="36">
        <v>90</v>
      </c>
      <c r="I26" s="36">
        <v>0.33</v>
      </c>
      <c r="J26" s="36">
        <f t="shared" si="0"/>
        <v>29.7</v>
      </c>
    </row>
    <row r="27" ht="16.5" spans="10:10">
      <c r="J27" s="109">
        <f>SUM(J3:J26)</f>
        <v>27293.805</v>
      </c>
    </row>
    <row r="30" ht="28.5" spans="1:10">
      <c r="A30" s="48" t="s">
        <v>143</v>
      </c>
      <c r="B30" s="48"/>
      <c r="C30" s="48"/>
      <c r="D30" s="48"/>
      <c r="E30" s="48"/>
      <c r="F30" s="48"/>
      <c r="G30" s="48"/>
      <c r="H30" s="48"/>
      <c r="I30" s="48"/>
      <c r="J30" s="48"/>
    </row>
    <row r="31" ht="14.5" spans="1:10">
      <c r="A31" s="49" t="s">
        <v>144</v>
      </c>
      <c r="B31" s="49" t="s">
        <v>145</v>
      </c>
      <c r="C31" s="49" t="s">
        <v>146</v>
      </c>
      <c r="D31" s="49" t="s">
        <v>147</v>
      </c>
      <c r="E31" s="49" t="s">
        <v>148</v>
      </c>
      <c r="F31" s="50" t="s">
        <v>149</v>
      </c>
      <c r="G31" s="49" t="s">
        <v>150</v>
      </c>
      <c r="H31" s="49" t="s">
        <v>151</v>
      </c>
      <c r="I31" s="49" t="s">
        <v>152</v>
      </c>
      <c r="J31" s="49" t="s">
        <v>153</v>
      </c>
    </row>
    <row r="32" ht="28.5" spans="1:10">
      <c r="A32" s="49"/>
      <c r="B32" s="49"/>
      <c r="C32" s="49"/>
      <c r="D32" s="49" t="s">
        <v>154</v>
      </c>
      <c r="E32" s="49"/>
      <c r="F32" s="50" t="s">
        <v>155</v>
      </c>
      <c r="G32" s="49"/>
      <c r="H32" s="49"/>
      <c r="I32" s="51" t="s">
        <v>156</v>
      </c>
      <c r="J32" s="49"/>
    </row>
    <row r="33" spans="1:10">
      <c r="A33" s="99">
        <v>1</v>
      </c>
      <c r="B33" s="100">
        <v>45846</v>
      </c>
      <c r="C33" s="101" t="s">
        <v>157</v>
      </c>
      <c r="D33" s="101" t="s">
        <v>158</v>
      </c>
      <c r="E33" s="102" t="s">
        <v>159</v>
      </c>
      <c r="F33" s="102" t="s">
        <v>160</v>
      </c>
      <c r="G33" s="102" t="s">
        <v>161</v>
      </c>
      <c r="H33" s="102">
        <v>12184</v>
      </c>
      <c r="I33" s="110">
        <v>26949.605</v>
      </c>
      <c r="J33" s="102"/>
    </row>
    <row r="34" spans="1:10">
      <c r="A34" s="103"/>
      <c r="B34" s="104"/>
      <c r="C34" s="105"/>
      <c r="D34" s="105"/>
      <c r="E34" s="102" t="s">
        <v>162</v>
      </c>
      <c r="F34" s="102" t="s">
        <v>160</v>
      </c>
      <c r="G34" s="102" t="s">
        <v>161</v>
      </c>
      <c r="H34" s="102">
        <v>11743</v>
      </c>
      <c r="I34" s="111"/>
      <c r="J34" s="102"/>
    </row>
    <row r="35" spans="1:10">
      <c r="A35" s="103"/>
      <c r="B35" s="104"/>
      <c r="C35" s="105"/>
      <c r="D35" s="105"/>
      <c r="E35" s="102" t="s">
        <v>163</v>
      </c>
      <c r="F35" s="102" t="s">
        <v>160</v>
      </c>
      <c r="G35" s="102" t="s">
        <v>161</v>
      </c>
      <c r="H35" s="102">
        <v>11743</v>
      </c>
      <c r="I35" s="111"/>
      <c r="J35" s="102"/>
    </row>
    <row r="36" spans="1:10">
      <c r="A36" s="103"/>
      <c r="B36" s="104"/>
      <c r="C36" s="105"/>
      <c r="D36" s="105"/>
      <c r="E36" s="102" t="s">
        <v>164</v>
      </c>
      <c r="F36" s="102" t="s">
        <v>160</v>
      </c>
      <c r="G36" s="102" t="s">
        <v>161</v>
      </c>
      <c r="H36" s="102">
        <v>11743</v>
      </c>
      <c r="I36" s="111"/>
      <c r="J36" s="102"/>
    </row>
    <row r="37" spans="1:10">
      <c r="A37" s="103"/>
      <c r="B37" s="104"/>
      <c r="C37" s="105"/>
      <c r="D37" s="105"/>
      <c r="E37" s="102" t="s">
        <v>165</v>
      </c>
      <c r="F37" s="102" t="s">
        <v>160</v>
      </c>
      <c r="G37" s="102" t="s">
        <v>161</v>
      </c>
      <c r="H37" s="102">
        <v>58715</v>
      </c>
      <c r="I37" s="111"/>
      <c r="J37" s="102"/>
    </row>
    <row r="38" spans="1:10">
      <c r="A38" s="103"/>
      <c r="B38" s="104"/>
      <c r="C38" s="105"/>
      <c r="D38" s="105"/>
      <c r="E38" s="102" t="s">
        <v>166</v>
      </c>
      <c r="F38" s="102" t="s">
        <v>160</v>
      </c>
      <c r="G38" s="102" t="s">
        <v>161</v>
      </c>
      <c r="H38" s="102">
        <v>11730</v>
      </c>
      <c r="I38" s="111"/>
      <c r="J38" s="102"/>
    </row>
    <row r="39" spans="1:10">
      <c r="A39" s="103"/>
      <c r="B39" s="104"/>
      <c r="C39" s="105"/>
      <c r="D39" s="105"/>
      <c r="E39" s="102" t="s">
        <v>167</v>
      </c>
      <c r="F39" s="102" t="s">
        <v>160</v>
      </c>
      <c r="G39" s="102" t="s">
        <v>161</v>
      </c>
      <c r="H39" s="102">
        <v>2871</v>
      </c>
      <c r="I39" s="111"/>
      <c r="J39" s="102"/>
    </row>
    <row r="40" spans="1:10">
      <c r="A40" s="103"/>
      <c r="B40" s="104"/>
      <c r="C40" s="105"/>
      <c r="D40" s="105"/>
      <c r="E40" s="102" t="s">
        <v>168</v>
      </c>
      <c r="F40" s="102" t="s">
        <v>160</v>
      </c>
      <c r="G40" s="102" t="s">
        <v>161</v>
      </c>
      <c r="H40" s="102">
        <v>8366</v>
      </c>
      <c r="I40" s="111"/>
      <c r="J40" s="102"/>
    </row>
    <row r="41" spans="1:10">
      <c r="A41" s="103"/>
      <c r="B41" s="104"/>
      <c r="C41" s="105"/>
      <c r="D41" s="105"/>
      <c r="E41" s="102" t="s">
        <v>163</v>
      </c>
      <c r="F41" s="102" t="s">
        <v>160</v>
      </c>
      <c r="G41" s="102" t="s">
        <v>161</v>
      </c>
      <c r="H41" s="102">
        <v>4000</v>
      </c>
      <c r="I41" s="111"/>
      <c r="J41" s="102"/>
    </row>
    <row r="42" spans="1:10">
      <c r="A42" s="103"/>
      <c r="B42" s="104"/>
      <c r="C42" s="105"/>
      <c r="D42" s="105"/>
      <c r="E42" s="102" t="s">
        <v>165</v>
      </c>
      <c r="F42" s="102" t="s">
        <v>160</v>
      </c>
      <c r="G42" s="102" t="s">
        <v>161</v>
      </c>
      <c r="H42" s="102">
        <v>20000</v>
      </c>
      <c r="I42" s="111"/>
      <c r="J42" s="102"/>
    </row>
    <row r="43" spans="1:10">
      <c r="A43" s="103"/>
      <c r="B43" s="104"/>
      <c r="C43" s="105"/>
      <c r="D43" s="105"/>
      <c r="E43" s="102" t="s">
        <v>162</v>
      </c>
      <c r="F43" s="102" t="s">
        <v>160</v>
      </c>
      <c r="G43" s="102" t="s">
        <v>161</v>
      </c>
      <c r="H43" s="102">
        <v>4000</v>
      </c>
      <c r="I43" s="111"/>
      <c r="J43" s="102"/>
    </row>
    <row r="44" spans="1:10">
      <c r="A44" s="103"/>
      <c r="B44" s="104"/>
      <c r="C44" s="105"/>
      <c r="D44" s="105"/>
      <c r="E44" s="25" t="s">
        <v>166</v>
      </c>
      <c r="F44" s="102" t="s">
        <v>160</v>
      </c>
      <c r="G44" s="102" t="s">
        <v>161</v>
      </c>
      <c r="H44" s="102">
        <v>3950</v>
      </c>
      <c r="I44" s="111"/>
      <c r="J44" s="102"/>
    </row>
    <row r="45" spans="1:10">
      <c r="A45" s="103"/>
      <c r="B45" s="104"/>
      <c r="C45" s="105"/>
      <c r="D45" s="105"/>
      <c r="E45" s="102" t="s">
        <v>167</v>
      </c>
      <c r="F45" s="102" t="s">
        <v>160</v>
      </c>
      <c r="G45" s="102" t="s">
        <v>161</v>
      </c>
      <c r="H45" s="102">
        <v>1429</v>
      </c>
      <c r="I45" s="111"/>
      <c r="J45" s="102"/>
    </row>
    <row r="46" spans="1:10">
      <c r="A46" s="106"/>
      <c r="B46" s="107"/>
      <c r="C46" s="108"/>
      <c r="D46" s="108"/>
      <c r="E46" s="102" t="s">
        <v>168</v>
      </c>
      <c r="F46" s="102" t="s">
        <v>160</v>
      </c>
      <c r="G46" s="102" t="s">
        <v>161</v>
      </c>
      <c r="H46" s="102">
        <v>3634</v>
      </c>
      <c r="I46" s="112"/>
      <c r="J46" s="102"/>
    </row>
  </sheetData>
  <autoFilter xmlns:etc="http://www.wps.cn/officeDocument/2017/etCustomData" ref="A1:J27" etc:filterBottomFollowUsedRange="0">
    <extLst/>
  </autoFilter>
  <mergeCells count="35">
    <mergeCell ref="A1:J1"/>
    <mergeCell ref="A30:J30"/>
    <mergeCell ref="A3:A15"/>
    <mergeCell ref="A16:A20"/>
    <mergeCell ref="A21:A26"/>
    <mergeCell ref="A31:A32"/>
    <mergeCell ref="A33:A46"/>
    <mergeCell ref="B3:B15"/>
    <mergeCell ref="B16:B20"/>
    <mergeCell ref="B21:B26"/>
    <mergeCell ref="B31:B32"/>
    <mergeCell ref="B33:B46"/>
    <mergeCell ref="C3:C15"/>
    <mergeCell ref="C16:C20"/>
    <mergeCell ref="C21:C26"/>
    <mergeCell ref="C31:C32"/>
    <mergeCell ref="C33:C46"/>
    <mergeCell ref="D3:D15"/>
    <mergeCell ref="D16:D20"/>
    <mergeCell ref="D21:D26"/>
    <mergeCell ref="D33:D46"/>
    <mergeCell ref="E3:E15"/>
    <mergeCell ref="E16:E20"/>
    <mergeCell ref="E21:E26"/>
    <mergeCell ref="E31:E32"/>
    <mergeCell ref="F3:F7"/>
    <mergeCell ref="F10:F13"/>
    <mergeCell ref="F14:F15"/>
    <mergeCell ref="F16:F17"/>
    <mergeCell ref="F19:F20"/>
    <mergeCell ref="F22:F23"/>
    <mergeCell ref="G31:G32"/>
    <mergeCell ref="H31:H32"/>
    <mergeCell ref="I33:I46"/>
    <mergeCell ref="J31:J3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 t="shared" ref="J26:J30" si="2"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 t="shared" si="2"/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 t="shared" si="2"/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3013*5</f>
        <v>15065</v>
      </c>
      <c r="I29" s="36">
        <v>0.042</v>
      </c>
      <c r="J29" s="65">
        <f t="shared" si="2"/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 t="shared" si="2"/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 t="shared" ref="J32:J41" si="3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3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10001*5</f>
        <v>50005</v>
      </c>
      <c r="I34" s="36">
        <v>0.042</v>
      </c>
      <c r="J34" s="36">
        <f t="shared" si="3"/>
        <v>2100.21</v>
      </c>
    </row>
    <row r="35" ht="16.5" spans="1:10">
      <c r="A35" s="27">
        <v>45730</v>
      </c>
      <c r="B35" s="28" t="s">
        <v>169</v>
      </c>
      <c r="C35" s="28" t="s">
        <v>170</v>
      </c>
      <c r="D35" s="70" t="s">
        <v>171</v>
      </c>
      <c r="E35" s="28" t="s">
        <v>172</v>
      </c>
      <c r="F35" s="64" t="s">
        <v>173</v>
      </c>
      <c r="G35" s="42" t="s">
        <v>174</v>
      </c>
      <c r="H35" s="71">
        <f>32000*1.02</f>
        <v>32640</v>
      </c>
      <c r="I35" s="65">
        <v>1.07</v>
      </c>
      <c r="J35" s="65">
        <f t="shared" si="3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v>320</v>
      </c>
      <c r="I36" s="65">
        <v>0</v>
      </c>
      <c r="J36" s="65">
        <f t="shared" si="3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95</v>
      </c>
      <c r="H37" s="71">
        <f>2*5*5+5</f>
        <v>55</v>
      </c>
      <c r="I37" s="65">
        <v>0</v>
      </c>
      <c r="J37" s="65">
        <f t="shared" si="3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71">
        <f>8000+8000+8000+8000</f>
        <v>32000</v>
      </c>
      <c r="I38" s="36">
        <v>0.28</v>
      </c>
      <c r="J38" s="65">
        <f t="shared" si="3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3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106</v>
      </c>
      <c r="H40" s="36">
        <f>32000*4</f>
        <v>128000</v>
      </c>
      <c r="I40" s="36">
        <v>0.042</v>
      </c>
      <c r="J40" s="36">
        <f t="shared" si="3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88</v>
      </c>
      <c r="E41" s="28" t="s">
        <v>89</v>
      </c>
      <c r="F41" s="64" t="s">
        <v>83</v>
      </c>
      <c r="G41" s="42" t="s">
        <v>90</v>
      </c>
      <c r="H41" s="71">
        <f>1414+2424+2929+2121+1212</f>
        <v>10100</v>
      </c>
      <c r="I41" s="65">
        <v>1.07</v>
      </c>
      <c r="J41" s="65">
        <f t="shared" si="3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91</v>
      </c>
      <c r="H43" s="71">
        <f>1442+2472+2987+2163+1236-10100</f>
        <v>200</v>
      </c>
      <c r="I43" s="65">
        <v>1.07</v>
      </c>
      <c r="J43" s="65">
        <f t="shared" ref="J43:J74" si="4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42">
        <f>840+1440+1740+1260+720+560+960+1160+840+480</f>
        <v>10000</v>
      </c>
      <c r="I44" s="36">
        <v>0.28</v>
      </c>
      <c r="J44" s="36">
        <f t="shared" si="4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4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10000*5</f>
        <v>50000</v>
      </c>
      <c r="I46" s="36">
        <v>0.042</v>
      </c>
      <c r="J46" s="36">
        <f t="shared" si="4"/>
        <v>2100</v>
      </c>
    </row>
    <row r="47" ht="16.5" spans="1:10">
      <c r="A47" s="27">
        <v>45734</v>
      </c>
      <c r="B47" s="28" t="s">
        <v>39</v>
      </c>
      <c r="C47" s="28" t="s">
        <v>92</v>
      </c>
      <c r="D47" s="70" t="s">
        <v>93</v>
      </c>
      <c r="E47" s="28" t="s">
        <v>94</v>
      </c>
      <c r="F47" s="64" t="s">
        <v>83</v>
      </c>
      <c r="G47" s="42" t="s">
        <v>68</v>
      </c>
      <c r="H47" s="72">
        <v>9283</v>
      </c>
      <c r="I47" s="65">
        <v>1.07</v>
      </c>
      <c r="J47" s="65">
        <f t="shared" si="4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71">
        <v>90</v>
      </c>
      <c r="I48" s="65">
        <v>0</v>
      </c>
      <c r="J48" s="65">
        <f t="shared" si="4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95</v>
      </c>
      <c r="H49" s="71">
        <f>4*5+5</f>
        <v>25</v>
      </c>
      <c r="I49" s="65">
        <v>0</v>
      </c>
      <c r="J49" s="65">
        <f t="shared" si="4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72</v>
      </c>
      <c r="H50" s="71">
        <f>3000+3000+3000+13</f>
        <v>9013</v>
      </c>
      <c r="I50" s="36">
        <v>0.28</v>
      </c>
      <c r="J50" s="65">
        <f t="shared" si="4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4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9013*5</f>
        <v>45065</v>
      </c>
      <c r="I52" s="36">
        <v>0.042</v>
      </c>
      <c r="J52" s="36">
        <f t="shared" si="4"/>
        <v>1892.73</v>
      </c>
    </row>
    <row r="53" ht="16.5" spans="1:10">
      <c r="A53" s="27">
        <v>45738</v>
      </c>
      <c r="B53" s="28" t="s">
        <v>39</v>
      </c>
      <c r="C53" s="28" t="s">
        <v>96</v>
      </c>
      <c r="D53" s="70" t="s">
        <v>97</v>
      </c>
      <c r="E53" s="28" t="s">
        <v>98</v>
      </c>
      <c r="F53" s="64" t="s">
        <v>83</v>
      </c>
      <c r="G53" s="42" t="s">
        <v>68</v>
      </c>
      <c r="H53" s="65">
        <f>999+2338+4573+3203+1246</f>
        <v>12359</v>
      </c>
      <c r="I53" s="65">
        <v>1.07</v>
      </c>
      <c r="J53" s="65">
        <f t="shared" si="4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69</v>
      </c>
      <c r="H54" s="65">
        <f>12000*0.01</f>
        <v>120</v>
      </c>
      <c r="I54" s="65">
        <v>0</v>
      </c>
      <c r="J54" s="65">
        <f t="shared" si="4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72</v>
      </c>
      <c r="H55" s="36">
        <v>2900</v>
      </c>
      <c r="I55" s="36">
        <v>0.28</v>
      </c>
      <c r="J55" s="65">
        <f t="shared" si="4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4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79</v>
      </c>
      <c r="H57" s="36">
        <v>2000</v>
      </c>
      <c r="I57" s="36">
        <v>0.24</v>
      </c>
      <c r="J57" s="65">
        <f t="shared" si="4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60</v>
      </c>
      <c r="H58" s="36">
        <f>12000*5</f>
        <v>60000</v>
      </c>
      <c r="I58" s="36">
        <v>0.042</v>
      </c>
      <c r="J58" s="36">
        <f t="shared" si="4"/>
        <v>2520</v>
      </c>
    </row>
    <row r="59" ht="16.5" spans="1:10">
      <c r="A59" s="27">
        <v>45742</v>
      </c>
      <c r="B59" s="28" t="s">
        <v>175</v>
      </c>
      <c r="C59" s="28" t="s">
        <v>176</v>
      </c>
      <c r="D59" s="70" t="s">
        <v>177</v>
      </c>
      <c r="E59" s="28" t="s">
        <v>178</v>
      </c>
      <c r="F59" s="73" t="s">
        <v>78</v>
      </c>
      <c r="G59" s="42" t="s">
        <v>87</v>
      </c>
      <c r="H59" s="42">
        <v>8000</v>
      </c>
      <c r="I59" s="42">
        <v>1.07</v>
      </c>
      <c r="J59" s="42">
        <f t="shared" si="4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69</v>
      </c>
      <c r="H60" s="42">
        <f>H59*0.01</f>
        <v>80</v>
      </c>
      <c r="I60" s="42">
        <v>0</v>
      </c>
      <c r="J60" s="42">
        <f t="shared" si="4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72</v>
      </c>
      <c r="H61" s="42">
        <v>8000</v>
      </c>
      <c r="I61" s="42">
        <v>0.28</v>
      </c>
      <c r="J61" s="42">
        <f t="shared" si="4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4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106</v>
      </c>
      <c r="H63" s="42">
        <f>8000*4</f>
        <v>32000</v>
      </c>
      <c r="I63" s="42">
        <v>0.042</v>
      </c>
      <c r="J63" s="42">
        <f t="shared" si="4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87</v>
      </c>
      <c r="H64" s="42">
        <v>5000</v>
      </c>
      <c r="I64" s="42">
        <v>1.07</v>
      </c>
      <c r="J64" s="42">
        <f t="shared" si="4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69</v>
      </c>
      <c r="H65" s="42">
        <f>H64*0.01</f>
        <v>50</v>
      </c>
      <c r="I65" s="42">
        <v>0</v>
      </c>
      <c r="J65" s="42">
        <f t="shared" si="4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72</v>
      </c>
      <c r="H66" s="42">
        <v>5000</v>
      </c>
      <c r="I66" s="42">
        <v>0.28</v>
      </c>
      <c r="J66" s="42">
        <f t="shared" si="4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4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106</v>
      </c>
      <c r="H68" s="42">
        <f>5000*4</f>
        <v>20000</v>
      </c>
      <c r="I68" s="42">
        <v>0.042</v>
      </c>
      <c r="J68" s="42">
        <f t="shared" si="4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110</v>
      </c>
      <c r="H69" s="42">
        <v>43260</v>
      </c>
      <c r="I69" s="42">
        <v>0.33</v>
      </c>
      <c r="J69" s="42">
        <f t="shared" si="4"/>
        <v>14275.8</v>
      </c>
    </row>
    <row r="70" ht="16.5" spans="1:10">
      <c r="A70" s="27">
        <v>45761</v>
      </c>
      <c r="B70" s="28" t="s">
        <v>175</v>
      </c>
      <c r="C70" s="28" t="s">
        <v>179</v>
      </c>
      <c r="D70" s="70" t="s">
        <v>180</v>
      </c>
      <c r="E70" s="28" t="s">
        <v>181</v>
      </c>
      <c r="F70" s="64" t="s">
        <v>182</v>
      </c>
      <c r="G70" s="36" t="s">
        <v>22</v>
      </c>
      <c r="H70" s="77">
        <f>38000*0.01</f>
        <v>380</v>
      </c>
      <c r="I70" s="36">
        <v>0.11</v>
      </c>
      <c r="J70" s="36">
        <f t="shared" si="4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183</v>
      </c>
      <c r="H71" s="77">
        <f>38000*0.01*4</f>
        <v>1520</v>
      </c>
      <c r="I71" s="36">
        <v>0.042</v>
      </c>
      <c r="J71" s="36">
        <f t="shared" si="4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184</v>
      </c>
      <c r="H72" s="77">
        <v>1935</v>
      </c>
      <c r="I72" s="36">
        <v>0.85</v>
      </c>
      <c r="J72" s="36">
        <f t="shared" si="4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185</v>
      </c>
      <c r="H73" s="42">
        <v>19</v>
      </c>
      <c r="I73" s="36">
        <v>0</v>
      </c>
      <c r="J73" s="36">
        <f t="shared" si="4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186</v>
      </c>
      <c r="H74" s="77">
        <f>48+105+135+90+45</f>
        <v>423</v>
      </c>
      <c r="I74" s="36">
        <v>0.15</v>
      </c>
      <c r="J74" s="36">
        <f t="shared" si="4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187</v>
      </c>
      <c r="C3" s="28">
        <v>17476</v>
      </c>
      <c r="D3" s="45" t="s">
        <v>188</v>
      </c>
      <c r="E3" s="46" t="s">
        <v>189</v>
      </c>
      <c r="F3" s="47" t="s">
        <v>190</v>
      </c>
      <c r="G3" s="42" t="s">
        <v>191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143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144</v>
      </c>
      <c r="B8" s="49" t="s">
        <v>145</v>
      </c>
      <c r="C8" s="49" t="s">
        <v>146</v>
      </c>
      <c r="D8" s="49" t="s">
        <v>147</v>
      </c>
      <c r="E8" s="49" t="s">
        <v>148</v>
      </c>
      <c r="F8" s="50" t="s">
        <v>149</v>
      </c>
      <c r="G8" s="49" t="s">
        <v>150</v>
      </c>
      <c r="H8" s="49" t="s">
        <v>151</v>
      </c>
      <c r="I8" s="49" t="s">
        <v>152</v>
      </c>
      <c r="J8" s="49" t="s">
        <v>153</v>
      </c>
    </row>
    <row r="9" ht="28.5" spans="1:10">
      <c r="A9" s="49"/>
      <c r="B9" s="49"/>
      <c r="C9" s="49"/>
      <c r="D9" s="49" t="s">
        <v>154</v>
      </c>
      <c r="E9" s="49"/>
      <c r="F9" s="50" t="s">
        <v>155</v>
      </c>
      <c r="G9" s="49"/>
      <c r="H9" s="49"/>
      <c r="I9" s="51" t="s">
        <v>156</v>
      </c>
      <c r="J9" s="49"/>
    </row>
    <row r="10" ht="28" spans="1:10">
      <c r="A10" s="51">
        <v>1</v>
      </c>
      <c r="B10" s="52">
        <v>45747</v>
      </c>
      <c r="C10" s="49" t="s">
        <v>157</v>
      </c>
      <c r="D10" s="49" t="s">
        <v>192</v>
      </c>
      <c r="E10" s="49" t="s">
        <v>166</v>
      </c>
      <c r="F10" s="49" t="s">
        <v>193</v>
      </c>
      <c r="G10" s="49" t="s">
        <v>161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64</v>
      </c>
      <c r="D3" s="29" t="s">
        <v>65</v>
      </c>
      <c r="E3" s="28" t="s">
        <v>66</v>
      </c>
      <c r="F3" s="30" t="s">
        <v>67</v>
      </c>
      <c r="G3" s="31" t="s">
        <v>68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69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70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71</v>
      </c>
      <c r="G6" s="31" t="s">
        <v>72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71</v>
      </c>
      <c r="G7" s="31" t="s">
        <v>73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194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195</v>
      </c>
      <c r="B2" s="5" t="s">
        <v>196</v>
      </c>
      <c r="C2" s="5" t="s">
        <v>197</v>
      </c>
      <c r="D2" s="6" t="s">
        <v>4</v>
      </c>
      <c r="E2" s="5" t="s">
        <v>198</v>
      </c>
      <c r="F2" s="7" t="s">
        <v>199</v>
      </c>
      <c r="G2" s="8" t="s">
        <v>200</v>
      </c>
      <c r="H2" s="9" t="s">
        <v>201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202</v>
      </c>
      <c r="D3" s="13" t="s">
        <v>203</v>
      </c>
      <c r="E3" s="12" t="s">
        <v>204</v>
      </c>
      <c r="F3" s="14" t="s">
        <v>205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206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207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208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209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2024-5月-7月-已开票</vt:lpstr>
      <vt:lpstr>4月Adela-国内</vt:lpstr>
      <vt:lpstr>4月Adela-孟加拉</vt:lpstr>
      <vt:lpstr>6月Coco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2025-07-08T05:56:48Z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9FAAFD8B5014488185594E6492FB333D_13</vt:lpwstr>
  </property>
</Properties>
</file>