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7月" sheetId="20" r:id="rId2"/>
    <sheet name="4月已开票" sheetId="21" state="hidden" r:id="rId3"/>
  </sheets>
  <definedNames>
    <definedName name="_xlnm._FilterDatabase" localSheetId="0" hidden="1">'2024-5月-7月-已开票'!$A$2:$O$36</definedName>
    <definedName name="_xlnm._FilterDatabase" localSheetId="1" hidden="1">'7月'!$A$1:$J$40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<sst xmlns="http://schemas.openxmlformats.org/spreadsheetml/2006/main" count="264" uniqueCount="119">
  <si>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</si>
  <si>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</si>
  <si>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</si>
  <si>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</si>
  <si>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</si>
  <si>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</si>
  <si>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</si>
  <si>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</si>
  <si>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</si>
  <si>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</si>
  <si>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</si>
  <si>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</si>
  <si>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</si>
  <si>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</si>
  <si>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</si>
  <si>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</si>
  <si>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</si>
  <si>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</si>
  <si>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</si>
  <si>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</si>
  <si>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</si>
  <si>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</si>
  <si>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</si>
  <si>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</si>
  <si>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</si>
  <si>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</si>
  <si>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</si>
  <si>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</si>
  <si>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</si>
  <si>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</si>
  <si>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</si>
  <si>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</si>
  <si>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</si>
  <si>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</si>
  <si>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</si>
  <si>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</si>
  <si>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</si>
  <si>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</si>
  <si>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</si>
  <si>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</si>
  <si>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</si>
  <si>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</si>
  <si>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</si>
  <si>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</si>
  <si>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</si>
  <si>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</si>
  <si>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</si>
  <si>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</si>
  <si>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</si>
  <si>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</si>
  <si>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</si>
  <si>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</si>
  <si>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</si>
  <si>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</si>
  <si>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</si>
  <si>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</si>
  <si>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</si>
  <si>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</si>
  <si>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</si>
  <si>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</si>
  <si>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</si>
  <si>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</si>
  <si>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</si>
  <si>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</si>
  <si>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</si>
  <si>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</si>
  <si>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</si>
  <si>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</si>
  <si>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</si>
  <si>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</si>
  <si>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</si>
  <si>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</si>
  <si>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</si>
  <si>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</si>
  <si>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</si>
  <si>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</si>
  <si>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</si>
  <si>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</si>
  <si>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</si>
  <si>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</si>
  <si>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</si>
  <si>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</si>
  <si>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</si>
  <si>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</si>
  <si>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</si>
  <si>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</si>
  <si>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</si>
  <si>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</si>
  <si>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</si>
  <si>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</si>
  <si>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</si>
  <si>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价格牌</t>
  </si>
  <si>
    <t>按客户要求开</t>
  </si>
  <si>
    <t>个</t>
  </si>
  <si>
    <t>222920250002160149
款号：1286/197，5426/197</t>
  </si>
  <si>
    <t>吊绳</t>
  </si>
  <si>
    <t>洗标</t>
  </si>
  <si>
    <t>223320250000967007
款号：1286/197，5426/197</t>
  </si>
  <si>
    <t>RFID芯片标签</t>
  </si>
  <si>
    <t>223320250001059548
款号：1286/197，5426/197</t>
  </si>
  <si>
    <t>吊牌</t>
  </si>
  <si>
    <t>款号：1286/197，5426/197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</si>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</sst>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58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5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58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8" fontId="18" fillId="0" borderId="9" xfId="0" applyNumberFormat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8" fontId="18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8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97">
        <v>45439</v>
      </c>
      <c r="B3" s="14" t="s">
        <v>15</v>
      </c>
      <c r="C3" s="98">
        <v>54401</v>
      </c>
      <c r="D3" s="99" t="s">
        <v>16</v>
      </c>
      <c r="E3" s="98" t="s">
        <v>17</v>
      </c>
      <c r="F3" s="98" t="s">
        <v>18</v>
      </c>
      <c r="G3" s="100">
        <v>10500</v>
      </c>
      <c r="H3" s="100">
        <f t="shared" ref="H3:H32" si="0">G3-I3</f>
        <v>500</v>
      </c>
      <c r="I3" s="98">
        <v>10000</v>
      </c>
      <c r="J3" s="19">
        <v>0.368</v>
      </c>
      <c r="K3" s="107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97"/>
      <c r="B4" s="14"/>
      <c r="C4" s="98"/>
      <c r="D4" s="99"/>
      <c r="E4" s="98"/>
      <c r="F4" s="101">
        <v>45476</v>
      </c>
      <c r="G4" s="100">
        <v>11582</v>
      </c>
      <c r="H4" s="100">
        <f t="shared" si="0"/>
        <v>554</v>
      </c>
      <c r="I4" s="98">
        <v>11028</v>
      </c>
      <c r="J4" s="19">
        <v>0.368</v>
      </c>
      <c r="K4" s="107">
        <f t="shared" si="1"/>
        <v>4058.304</v>
      </c>
      <c r="L4" s="108"/>
      <c r="M4" s="19"/>
      <c r="N4" s="19"/>
      <c r="O4" s="19"/>
    </row>
    <row r="5" ht="16.5" spans="1:15">
      <c r="A5" s="97"/>
      <c r="B5" s="14"/>
      <c r="C5" s="98"/>
      <c r="D5" s="99"/>
      <c r="E5" s="98"/>
      <c r="F5" s="98" t="s">
        <v>18</v>
      </c>
      <c r="G5" s="100">
        <v>10500</v>
      </c>
      <c r="H5" s="100">
        <f t="shared" si="0"/>
        <v>500</v>
      </c>
      <c r="I5" s="98">
        <v>10000</v>
      </c>
      <c r="J5" s="14">
        <f>0.042*8</f>
        <v>0.336</v>
      </c>
      <c r="K5" s="107">
        <f t="shared" si="1"/>
        <v>3360</v>
      </c>
      <c r="L5" s="107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97"/>
      <c r="B6" s="14"/>
      <c r="C6" s="98"/>
      <c r="D6" s="99"/>
      <c r="E6" s="98"/>
      <c r="F6" s="101">
        <v>45476</v>
      </c>
      <c r="G6" s="100">
        <v>11583</v>
      </c>
      <c r="H6" s="100">
        <f t="shared" si="0"/>
        <v>555</v>
      </c>
      <c r="I6" s="98">
        <v>11028</v>
      </c>
      <c r="J6" s="14">
        <f>0.042*8</f>
        <v>0.336</v>
      </c>
      <c r="K6" s="107">
        <f t="shared" si="1"/>
        <v>3705.408</v>
      </c>
      <c r="L6" s="109"/>
      <c r="M6" s="19"/>
      <c r="N6" s="19"/>
      <c r="O6" s="19"/>
    </row>
    <row r="7" ht="16" customHeight="1" spans="1:15">
      <c r="A7" s="97"/>
      <c r="B7" s="14"/>
      <c r="C7" s="98"/>
      <c r="D7" s="99"/>
      <c r="E7" s="98"/>
      <c r="F7" s="101">
        <v>45476</v>
      </c>
      <c r="G7" s="100">
        <v>22079.4</v>
      </c>
      <c r="H7" s="100">
        <f t="shared" si="0"/>
        <v>1051.4</v>
      </c>
      <c r="I7" s="98">
        <v>21028</v>
      </c>
      <c r="J7" s="19">
        <v>0.294</v>
      </c>
      <c r="K7" s="107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97"/>
      <c r="B8" s="14"/>
      <c r="C8" s="98"/>
      <c r="D8" s="99"/>
      <c r="E8" s="98"/>
      <c r="F8" s="101">
        <v>45476</v>
      </c>
      <c r="G8" s="100">
        <v>22079.4</v>
      </c>
      <c r="H8" s="100">
        <f t="shared" si="0"/>
        <v>1051.4</v>
      </c>
      <c r="I8" s="98">
        <v>21028</v>
      </c>
      <c r="J8" s="19">
        <v>0.116</v>
      </c>
      <c r="K8" s="107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97">
        <v>45439</v>
      </c>
      <c r="B9" s="14" t="s">
        <v>15</v>
      </c>
      <c r="C9" s="98">
        <v>54404</v>
      </c>
      <c r="D9" s="99" t="s">
        <v>23</v>
      </c>
      <c r="E9" s="98" t="s">
        <v>24</v>
      </c>
      <c r="F9" s="101">
        <v>45470</v>
      </c>
      <c r="G9" s="100">
        <f>I9*1.05</f>
        <v>31500</v>
      </c>
      <c r="H9" s="100">
        <f t="shared" si="0"/>
        <v>1500</v>
      </c>
      <c r="I9" s="98">
        <v>30000</v>
      </c>
      <c r="J9" s="19">
        <v>0.368</v>
      </c>
      <c r="K9" s="107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97"/>
      <c r="B10" s="14"/>
      <c r="C10" s="98"/>
      <c r="D10" s="99"/>
      <c r="E10" s="98"/>
      <c r="F10" s="101">
        <v>45476</v>
      </c>
      <c r="G10" s="100">
        <v>1605</v>
      </c>
      <c r="H10" s="100">
        <f t="shared" si="0"/>
        <v>79</v>
      </c>
      <c r="I10" s="98">
        <v>1526</v>
      </c>
      <c r="J10" s="19">
        <v>0.368</v>
      </c>
      <c r="K10" s="107">
        <f t="shared" si="1"/>
        <v>561.568</v>
      </c>
      <c r="L10" s="108"/>
      <c r="M10" s="19"/>
      <c r="N10" s="14"/>
      <c r="O10" s="19"/>
    </row>
    <row r="11" ht="16.5" spans="1:15">
      <c r="A11" s="97"/>
      <c r="B11" s="14"/>
      <c r="C11" s="98"/>
      <c r="D11" s="99"/>
      <c r="E11" s="98"/>
      <c r="F11" s="101">
        <v>45470</v>
      </c>
      <c r="G11" s="100">
        <f>I11*1.05</f>
        <v>31500</v>
      </c>
      <c r="H11" s="100">
        <f t="shared" si="0"/>
        <v>1500</v>
      </c>
      <c r="I11" s="98">
        <v>30000</v>
      </c>
      <c r="J11" s="14">
        <f>0.042*6</f>
        <v>0.252</v>
      </c>
      <c r="K11" s="107">
        <f t="shared" si="1"/>
        <v>7560</v>
      </c>
      <c r="L11" s="107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97"/>
      <c r="B12" s="14"/>
      <c r="C12" s="98"/>
      <c r="D12" s="99"/>
      <c r="E12" s="98"/>
      <c r="F12" s="101">
        <v>45476</v>
      </c>
      <c r="G12" s="100">
        <v>1607</v>
      </c>
      <c r="H12" s="100">
        <f t="shared" si="0"/>
        <v>81</v>
      </c>
      <c r="I12" s="98">
        <v>1526</v>
      </c>
      <c r="J12" s="14">
        <f>0.042*6</f>
        <v>0.252</v>
      </c>
      <c r="K12" s="107">
        <f t="shared" si="1"/>
        <v>384.552</v>
      </c>
      <c r="L12" s="109"/>
      <c r="M12" s="19"/>
      <c r="N12" s="19"/>
      <c r="O12" s="19"/>
    </row>
    <row r="13" ht="16" customHeight="1" spans="1:15">
      <c r="A13" s="97"/>
      <c r="B13" s="14"/>
      <c r="C13" s="98"/>
      <c r="D13" s="99"/>
      <c r="E13" s="98"/>
      <c r="F13" s="101">
        <v>45476</v>
      </c>
      <c r="G13" s="100">
        <v>33102</v>
      </c>
      <c r="H13" s="100">
        <f t="shared" si="0"/>
        <v>1576</v>
      </c>
      <c r="I13" s="98">
        <v>31526</v>
      </c>
      <c r="J13" s="19">
        <v>0.294</v>
      </c>
      <c r="K13" s="107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97"/>
      <c r="B14" s="14"/>
      <c r="C14" s="98"/>
      <c r="D14" s="99"/>
      <c r="E14" s="98"/>
      <c r="F14" s="101">
        <v>45476</v>
      </c>
      <c r="G14" s="100">
        <v>33102</v>
      </c>
      <c r="H14" s="100">
        <f t="shared" si="0"/>
        <v>1576</v>
      </c>
      <c r="I14" s="98">
        <v>31526</v>
      </c>
      <c r="J14" s="19">
        <v>0.116</v>
      </c>
      <c r="K14" s="107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97">
        <v>45477</v>
      </c>
      <c r="B15" s="14" t="s">
        <v>26</v>
      </c>
      <c r="C15" s="98">
        <v>58394</v>
      </c>
      <c r="D15" s="99" t="s">
        <v>27</v>
      </c>
      <c r="E15" s="98" t="s">
        <v>28</v>
      </c>
      <c r="F15" s="101">
        <v>45484</v>
      </c>
      <c r="G15" s="100">
        <f>I15*1.05</f>
        <v>771.75</v>
      </c>
      <c r="H15" s="100">
        <f t="shared" si="0"/>
        <v>36.75</v>
      </c>
      <c r="I15" s="98">
        <v>735</v>
      </c>
      <c r="J15" s="19">
        <v>0.254</v>
      </c>
      <c r="K15" s="107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97"/>
      <c r="B16" s="14"/>
      <c r="C16" s="98"/>
      <c r="D16" s="99"/>
      <c r="E16" s="98"/>
      <c r="F16" s="101">
        <v>45484</v>
      </c>
      <c r="G16" s="100">
        <f>I16*1.05</f>
        <v>771.75</v>
      </c>
      <c r="H16" s="100">
        <f t="shared" si="0"/>
        <v>36.75</v>
      </c>
      <c r="I16" s="98">
        <v>735</v>
      </c>
      <c r="J16" s="19">
        <v>0.15</v>
      </c>
      <c r="K16" s="107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97"/>
      <c r="B17" s="14"/>
      <c r="C17" s="98"/>
      <c r="D17" s="99"/>
      <c r="E17" s="98"/>
      <c r="F17" s="101">
        <v>45484</v>
      </c>
      <c r="G17" s="100">
        <v>2200</v>
      </c>
      <c r="H17" s="100">
        <f t="shared" si="0"/>
        <v>100</v>
      </c>
      <c r="I17" s="98">
        <v>2100</v>
      </c>
      <c r="J17" s="19">
        <v>0.12</v>
      </c>
      <c r="K17" s="107">
        <f t="shared" si="1"/>
        <v>252</v>
      </c>
      <c r="L17" s="107" t="s">
        <v>31</v>
      </c>
      <c r="M17" s="19"/>
      <c r="N17" s="19"/>
      <c r="O17" s="19"/>
    </row>
    <row r="18" ht="32" customHeight="1" spans="1:15">
      <c r="A18" s="97"/>
      <c r="B18" s="14"/>
      <c r="C18" s="98"/>
      <c r="D18" s="99"/>
      <c r="E18" s="98"/>
      <c r="F18" s="101">
        <v>45485</v>
      </c>
      <c r="G18" s="100">
        <v>30500</v>
      </c>
      <c r="H18" s="100">
        <f t="shared" si="0"/>
        <v>8</v>
      </c>
      <c r="I18" s="98">
        <v>30492</v>
      </c>
      <c r="J18" s="19">
        <v>0.12</v>
      </c>
      <c r="K18" s="107">
        <f t="shared" si="1"/>
        <v>3659.04</v>
      </c>
      <c r="L18" s="109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02">
        <v>45484</v>
      </c>
      <c r="G19" s="100">
        <v>561</v>
      </c>
      <c r="H19" s="100">
        <f t="shared" si="0"/>
        <v>26</v>
      </c>
      <c r="I19" s="12">
        <v>535</v>
      </c>
      <c r="J19" s="19">
        <v>0.254</v>
      </c>
      <c r="K19" s="107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02">
        <v>45484</v>
      </c>
      <c r="G20" s="100">
        <v>561</v>
      </c>
      <c r="H20" s="100">
        <f t="shared" si="0"/>
        <v>26</v>
      </c>
      <c r="I20" s="12">
        <v>535</v>
      </c>
      <c r="J20" s="19">
        <v>0.15</v>
      </c>
      <c r="K20" s="107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97">
        <v>45483</v>
      </c>
      <c r="B21" s="14" t="s">
        <v>26</v>
      </c>
      <c r="C21" s="98" t="s">
        <v>34</v>
      </c>
      <c r="D21" s="99" t="s">
        <v>35</v>
      </c>
      <c r="E21" s="98" t="s">
        <v>36</v>
      </c>
      <c r="F21" s="101">
        <v>45491</v>
      </c>
      <c r="G21" s="100">
        <f t="shared" ref="G21:G32" si="2">I21*1.05</f>
        <v>25213.65</v>
      </c>
      <c r="H21" s="100">
        <f t="shared" si="0"/>
        <v>1200.65</v>
      </c>
      <c r="I21" s="12">
        <v>24013</v>
      </c>
      <c r="J21" s="19">
        <v>0.368</v>
      </c>
      <c r="K21" s="107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97"/>
      <c r="B22" s="14"/>
      <c r="C22" s="98"/>
      <c r="D22" s="99"/>
      <c r="E22" s="98"/>
      <c r="F22" s="101">
        <v>45491</v>
      </c>
      <c r="G22" s="100">
        <f t="shared" si="2"/>
        <v>25213.65</v>
      </c>
      <c r="H22" s="100">
        <f t="shared" si="0"/>
        <v>1200.65</v>
      </c>
      <c r="I22" s="12">
        <v>24013</v>
      </c>
      <c r="J22" s="14">
        <f>0.042*7</f>
        <v>0.294</v>
      </c>
      <c r="K22" s="107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97"/>
      <c r="B23" s="14"/>
      <c r="C23" s="98"/>
      <c r="D23" s="99"/>
      <c r="E23" s="98"/>
      <c r="F23" s="101">
        <v>45491</v>
      </c>
      <c r="G23" s="100">
        <f t="shared" si="2"/>
        <v>25213.65</v>
      </c>
      <c r="H23" s="100">
        <f t="shared" si="0"/>
        <v>1200.65</v>
      </c>
      <c r="I23" s="12">
        <v>24013</v>
      </c>
      <c r="J23" s="19">
        <v>0.294</v>
      </c>
      <c r="K23" s="107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97"/>
      <c r="B24" s="14"/>
      <c r="C24" s="98"/>
      <c r="D24" s="99"/>
      <c r="E24" s="98"/>
      <c r="F24" s="101">
        <v>45491</v>
      </c>
      <c r="G24" s="100">
        <f t="shared" si="2"/>
        <v>25213.65</v>
      </c>
      <c r="H24" s="100">
        <f t="shared" si="0"/>
        <v>1200.65</v>
      </c>
      <c r="I24" s="12">
        <v>24013</v>
      </c>
      <c r="J24" s="19">
        <v>0.116</v>
      </c>
      <c r="K24" s="107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97">
        <v>45492</v>
      </c>
      <c r="B25" s="14" t="s">
        <v>39</v>
      </c>
      <c r="C25" s="98" t="s">
        <v>40</v>
      </c>
      <c r="D25" s="99" t="s">
        <v>41</v>
      </c>
      <c r="E25" s="98" t="s">
        <v>42</v>
      </c>
      <c r="F25" s="101">
        <v>45503</v>
      </c>
      <c r="G25" s="100">
        <f t="shared" si="2"/>
        <v>10500</v>
      </c>
      <c r="H25" s="100">
        <f t="shared" si="0"/>
        <v>500</v>
      </c>
      <c r="I25" s="12">
        <v>10000</v>
      </c>
      <c r="J25" s="19">
        <v>0.368</v>
      </c>
      <c r="K25" s="107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97"/>
      <c r="B26" s="14"/>
      <c r="C26" s="98"/>
      <c r="D26" s="99"/>
      <c r="E26" s="98"/>
      <c r="F26" s="101">
        <v>45503</v>
      </c>
      <c r="G26" s="100">
        <f t="shared" si="2"/>
        <v>10500</v>
      </c>
      <c r="H26" s="100">
        <f t="shared" si="0"/>
        <v>500</v>
      </c>
      <c r="I26" s="12">
        <v>10000</v>
      </c>
      <c r="J26" s="14">
        <f>0.042*7</f>
        <v>0.294</v>
      </c>
      <c r="K26" s="107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97"/>
      <c r="B27" s="14"/>
      <c r="C27" s="98"/>
      <c r="D27" s="99"/>
      <c r="E27" s="98"/>
      <c r="F27" s="101">
        <v>45503</v>
      </c>
      <c r="G27" s="100">
        <f t="shared" si="2"/>
        <v>10500</v>
      </c>
      <c r="H27" s="100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97"/>
      <c r="B28" s="14"/>
      <c r="C28" s="98"/>
      <c r="D28" s="99"/>
      <c r="E28" s="98"/>
      <c r="F28" s="101">
        <v>45503</v>
      </c>
      <c r="G28" s="100">
        <f t="shared" si="2"/>
        <v>10500</v>
      </c>
      <c r="H28" s="100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97">
        <v>45499</v>
      </c>
      <c r="B29" s="14" t="s">
        <v>39</v>
      </c>
      <c r="C29" s="98" t="s">
        <v>43</v>
      </c>
      <c r="D29" s="99" t="s">
        <v>44</v>
      </c>
      <c r="E29" s="98" t="s">
        <v>45</v>
      </c>
      <c r="F29" s="101">
        <v>45503</v>
      </c>
      <c r="G29" s="100">
        <f t="shared" si="2"/>
        <v>9765</v>
      </c>
      <c r="H29" s="100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97"/>
      <c r="B30" s="14"/>
      <c r="C30" s="98"/>
      <c r="D30" s="99"/>
      <c r="E30" s="98"/>
      <c r="F30" s="101">
        <v>45503</v>
      </c>
      <c r="G30" s="100">
        <f t="shared" si="2"/>
        <v>9765</v>
      </c>
      <c r="H30" s="100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97"/>
      <c r="B31" s="14"/>
      <c r="C31" s="98"/>
      <c r="D31" s="99"/>
      <c r="E31" s="98"/>
      <c r="F31" s="101">
        <v>45506</v>
      </c>
      <c r="G31" s="100">
        <f t="shared" si="2"/>
        <v>9765</v>
      </c>
      <c r="H31" s="100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97"/>
      <c r="B32" s="14"/>
      <c r="C32" s="98"/>
      <c r="D32" s="99"/>
      <c r="E32" s="98"/>
      <c r="F32" s="101">
        <v>45506</v>
      </c>
      <c r="G32" s="100">
        <f t="shared" si="2"/>
        <v>9765</v>
      </c>
      <c r="H32" s="100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03">
        <v>45439</v>
      </c>
      <c r="B33" s="104" t="s">
        <v>15</v>
      </c>
      <c r="C33" s="105">
        <v>54401</v>
      </c>
      <c r="D33" s="106" t="s">
        <v>16</v>
      </c>
      <c r="E33" s="105" t="s">
        <v>17</v>
      </c>
      <c r="F33" s="98" t="s">
        <v>46</v>
      </c>
      <c r="G33" s="12">
        <v>0</v>
      </c>
      <c r="H33" s="12">
        <v>0</v>
      </c>
      <c r="I33" s="12">
        <v>10000</v>
      </c>
      <c r="J33" s="14">
        <v>0.042</v>
      </c>
      <c r="K33" s="107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03">
        <v>45439</v>
      </c>
      <c r="B34" s="104" t="s">
        <v>15</v>
      </c>
      <c r="C34" s="105">
        <v>54404</v>
      </c>
      <c r="D34" s="106" t="s">
        <v>23</v>
      </c>
      <c r="E34" s="105" t="s">
        <v>24</v>
      </c>
      <c r="F34" s="98" t="s">
        <v>46</v>
      </c>
      <c r="G34" s="12">
        <v>0</v>
      </c>
      <c r="H34" s="12">
        <v>0</v>
      </c>
      <c r="I34" s="12">
        <v>30000</v>
      </c>
      <c r="J34" s="14">
        <v>0.042</v>
      </c>
      <c r="K34" s="107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97">
        <v>45477</v>
      </c>
      <c r="B35" s="14" t="s">
        <v>26</v>
      </c>
      <c r="C35" s="98">
        <v>58401</v>
      </c>
      <c r="D35" s="99" t="s">
        <v>32</v>
      </c>
      <c r="E35" s="98" t="s">
        <v>33</v>
      </c>
      <c r="F35" s="101">
        <v>45484</v>
      </c>
      <c r="G35" s="100">
        <v>32552</v>
      </c>
      <c r="H35" s="100">
        <f>G35-I35</f>
        <v>1550</v>
      </c>
      <c r="I35" s="12">
        <v>31002</v>
      </c>
      <c r="J35" s="19">
        <v>0.1</v>
      </c>
      <c r="K35" s="107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11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topLeftCell="A27" workbookViewId="0">
      <selection activeCell="E66" sqref="E66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6" customWidth="1"/>
    <col min="4" max="4" width="22.4545454545455" customWidth="1"/>
    <col min="5" max="5" width="32" customWidth="1"/>
    <col min="6" max="6" width="17.3636363636364" style="27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8"/>
      <c r="D1" s="4"/>
      <c r="E1" s="3"/>
      <c r="F1" s="29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30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0">
      <c r="A3" s="31">
        <v>45800</v>
      </c>
      <c r="B3" s="32" t="s">
        <v>51</v>
      </c>
      <c r="C3" s="33" t="s">
        <v>52</v>
      </c>
      <c r="D3" s="34" t="s">
        <v>53</v>
      </c>
      <c r="E3" s="32" t="s">
        <v>54</v>
      </c>
      <c r="F3" s="35">
        <v>45819</v>
      </c>
      <c r="G3" s="32" t="s">
        <v>55</v>
      </c>
      <c r="H3" s="36">
        <f>31250+3000+3000+26</f>
        <v>37276</v>
      </c>
      <c r="I3" s="42">
        <v>1</v>
      </c>
      <c r="J3" s="84">
        <f>H3*I3</f>
        <v>37276</v>
      </c>
    </row>
    <row r="4" ht="14" spans="1:10">
      <c r="A4" s="31"/>
      <c r="B4" s="32"/>
      <c r="C4" s="32"/>
      <c r="D4" s="34"/>
      <c r="E4" s="32"/>
      <c r="F4" s="37"/>
      <c r="G4" s="32" t="s">
        <v>56</v>
      </c>
      <c r="H4" s="36">
        <v>373</v>
      </c>
      <c r="I4" s="42">
        <v>0</v>
      </c>
      <c r="J4" s="84">
        <f t="shared" ref="J4:J39" si="0">H4*I4</f>
        <v>0</v>
      </c>
    </row>
    <row r="5" s="24" customFormat="1" ht="14" spans="1:10">
      <c r="A5" s="31"/>
      <c r="B5" s="32"/>
      <c r="C5" s="32"/>
      <c r="D5" s="34"/>
      <c r="E5" s="32"/>
      <c r="F5" s="37"/>
      <c r="G5" s="32" t="s">
        <v>57</v>
      </c>
      <c r="H5" s="36">
        <f>2*5*5</f>
        <v>50</v>
      </c>
      <c r="I5" s="42">
        <v>0</v>
      </c>
      <c r="J5" s="84">
        <f t="shared" si="0"/>
        <v>0</v>
      </c>
    </row>
    <row r="6" ht="14" spans="1:10">
      <c r="A6" s="31"/>
      <c r="B6" s="32"/>
      <c r="C6" s="32"/>
      <c r="D6" s="34"/>
      <c r="E6" s="32"/>
      <c r="F6" s="37"/>
      <c r="G6" s="38" t="s">
        <v>58</v>
      </c>
      <c r="H6" s="36">
        <f>37276*4</f>
        <v>149104</v>
      </c>
      <c r="I6" s="42">
        <v>0.042</v>
      </c>
      <c r="J6" s="84">
        <f t="shared" si="0"/>
        <v>6262.368</v>
      </c>
    </row>
    <row r="7" ht="14" spans="1:10">
      <c r="A7" s="31"/>
      <c r="B7" s="32"/>
      <c r="C7" s="32"/>
      <c r="D7" s="34"/>
      <c r="E7" s="32"/>
      <c r="F7" s="37"/>
      <c r="G7" s="38" t="s">
        <v>59</v>
      </c>
      <c r="H7" s="36">
        <v>31276</v>
      </c>
      <c r="I7" s="42">
        <v>0.24</v>
      </c>
      <c r="J7" s="84">
        <f t="shared" si="0"/>
        <v>7506.24</v>
      </c>
    </row>
    <row r="8" ht="14" spans="1:10">
      <c r="A8" s="31"/>
      <c r="B8" s="32"/>
      <c r="C8" s="32"/>
      <c r="D8" s="34"/>
      <c r="E8" s="32"/>
      <c r="F8" s="39"/>
      <c r="G8" s="38" t="s">
        <v>60</v>
      </c>
      <c r="H8" s="36">
        <v>31276</v>
      </c>
      <c r="I8" s="42">
        <v>0.1</v>
      </c>
      <c r="J8" s="84">
        <f t="shared" si="0"/>
        <v>3127.6</v>
      </c>
    </row>
    <row r="9" ht="14" spans="1:10">
      <c r="A9" s="31"/>
      <c r="B9" s="32"/>
      <c r="C9" s="32"/>
      <c r="D9" s="34"/>
      <c r="E9" s="32"/>
      <c r="F9" s="40">
        <v>45833</v>
      </c>
      <c r="G9" s="38" t="s">
        <v>59</v>
      </c>
      <c r="H9" s="36">
        <f>37276-31276</f>
        <v>6000</v>
      </c>
      <c r="I9" s="42">
        <v>0.24</v>
      </c>
      <c r="J9" s="84">
        <f t="shared" si="0"/>
        <v>1440</v>
      </c>
    </row>
    <row r="10" ht="14" spans="1:10">
      <c r="A10" s="31"/>
      <c r="B10" s="32"/>
      <c r="C10" s="32"/>
      <c r="D10" s="34"/>
      <c r="E10" s="32"/>
      <c r="F10" s="41"/>
      <c r="G10" s="38" t="s">
        <v>60</v>
      </c>
      <c r="H10" s="36">
        <f>37276-31276</f>
        <v>6000</v>
      </c>
      <c r="I10" s="42">
        <v>0.1</v>
      </c>
      <c r="J10" s="84">
        <f t="shared" si="0"/>
        <v>600</v>
      </c>
    </row>
    <row r="11" ht="14" spans="1:10">
      <c r="A11" s="31">
        <v>45806</v>
      </c>
      <c r="B11" s="32" t="s">
        <v>51</v>
      </c>
      <c r="C11" s="33" t="s">
        <v>61</v>
      </c>
      <c r="D11" s="34" t="s">
        <v>62</v>
      </c>
      <c r="E11" s="32" t="s">
        <v>63</v>
      </c>
      <c r="F11" s="35">
        <v>45819</v>
      </c>
      <c r="G11" s="32" t="s">
        <v>64</v>
      </c>
      <c r="H11" s="36">
        <f>15400+6600+4000+18</f>
        <v>26018</v>
      </c>
      <c r="I11" s="42">
        <v>0.85</v>
      </c>
      <c r="J11" s="84">
        <f t="shared" si="0"/>
        <v>22115.3</v>
      </c>
    </row>
    <row r="12" ht="14" spans="1:10">
      <c r="A12" s="31"/>
      <c r="B12" s="32"/>
      <c r="C12" s="32"/>
      <c r="D12" s="34"/>
      <c r="E12" s="32"/>
      <c r="F12" s="37"/>
      <c r="G12" s="32" t="s">
        <v>65</v>
      </c>
      <c r="H12" s="36">
        <v>260</v>
      </c>
      <c r="I12" s="42">
        <v>0</v>
      </c>
      <c r="J12" s="84">
        <f t="shared" si="0"/>
        <v>0</v>
      </c>
    </row>
    <row r="13" ht="14" spans="1:10">
      <c r="A13" s="31"/>
      <c r="B13" s="32"/>
      <c r="C13" s="32"/>
      <c r="D13" s="34"/>
      <c r="E13" s="32"/>
      <c r="F13" s="37"/>
      <c r="G13" s="32" t="s">
        <v>66</v>
      </c>
      <c r="H13" s="36">
        <f>2*6*5</f>
        <v>60</v>
      </c>
      <c r="I13" s="42">
        <v>0</v>
      </c>
      <c r="J13" s="84">
        <f t="shared" si="0"/>
        <v>0</v>
      </c>
    </row>
    <row r="14" ht="14" spans="1:10">
      <c r="A14" s="31"/>
      <c r="B14" s="32"/>
      <c r="C14" s="32"/>
      <c r="D14" s="34"/>
      <c r="E14" s="32"/>
      <c r="F14" s="37"/>
      <c r="G14" s="38" t="s">
        <v>58</v>
      </c>
      <c r="H14" s="42">
        <f>26018*4</f>
        <v>104072</v>
      </c>
      <c r="I14" s="42">
        <v>0.042</v>
      </c>
      <c r="J14" s="84">
        <f t="shared" si="0"/>
        <v>4371.024</v>
      </c>
    </row>
    <row r="15" ht="14" spans="1:10">
      <c r="A15" s="31"/>
      <c r="B15" s="32"/>
      <c r="C15" s="32"/>
      <c r="D15" s="34"/>
      <c r="E15" s="32"/>
      <c r="F15" s="37"/>
      <c r="G15" s="38" t="s">
        <v>59</v>
      </c>
      <c r="H15" s="36">
        <v>15418</v>
      </c>
      <c r="I15" s="42">
        <v>0.24</v>
      </c>
      <c r="J15" s="84">
        <f t="shared" si="0"/>
        <v>3700.32</v>
      </c>
    </row>
    <row r="16" ht="14" spans="1:10">
      <c r="A16" s="31"/>
      <c r="B16" s="32"/>
      <c r="C16" s="32"/>
      <c r="D16" s="34"/>
      <c r="E16" s="32"/>
      <c r="F16" s="39"/>
      <c r="G16" s="38" t="s">
        <v>60</v>
      </c>
      <c r="H16" s="36">
        <v>15418</v>
      </c>
      <c r="I16" s="42">
        <v>0.1</v>
      </c>
      <c r="J16" s="84">
        <f t="shared" si="0"/>
        <v>1541.8</v>
      </c>
    </row>
    <row r="17" ht="14" spans="1:10">
      <c r="A17" s="31"/>
      <c r="B17" s="32"/>
      <c r="C17" s="32"/>
      <c r="D17" s="34"/>
      <c r="E17" s="32"/>
      <c r="F17" s="40">
        <v>45833</v>
      </c>
      <c r="G17" s="38" t="s">
        <v>59</v>
      </c>
      <c r="H17" s="36">
        <f>6600+4000</f>
        <v>10600</v>
      </c>
      <c r="I17" s="42">
        <v>0.24</v>
      </c>
      <c r="J17" s="84">
        <f t="shared" si="0"/>
        <v>2544</v>
      </c>
    </row>
    <row r="18" ht="14" spans="1:10">
      <c r="A18" s="31"/>
      <c r="B18" s="32"/>
      <c r="C18" s="32"/>
      <c r="D18" s="34"/>
      <c r="E18" s="32"/>
      <c r="F18" s="41"/>
      <c r="G18" s="38" t="s">
        <v>60</v>
      </c>
      <c r="H18" s="36">
        <f>6600+4000</f>
        <v>10600</v>
      </c>
      <c r="I18" s="42">
        <v>0.1</v>
      </c>
      <c r="J18" s="84">
        <f t="shared" si="0"/>
        <v>1060</v>
      </c>
    </row>
    <row r="19" ht="14" spans="1:10">
      <c r="A19" s="31">
        <v>45825</v>
      </c>
      <c r="B19" s="32" t="s">
        <v>51</v>
      </c>
      <c r="C19" s="33" t="s">
        <v>67</v>
      </c>
      <c r="D19" s="34" t="s">
        <v>68</v>
      </c>
      <c r="E19" s="32" t="s">
        <v>69</v>
      </c>
      <c r="F19" s="35">
        <v>45833</v>
      </c>
      <c r="G19" s="32" t="s">
        <v>55</v>
      </c>
      <c r="H19" s="36">
        <f>3000+3500+3500</f>
        <v>10000</v>
      </c>
      <c r="I19" s="42">
        <v>1</v>
      </c>
      <c r="J19" s="84">
        <f t="shared" si="0"/>
        <v>10000</v>
      </c>
    </row>
    <row r="20" ht="14" spans="1:10">
      <c r="A20" s="31"/>
      <c r="B20" s="32"/>
      <c r="C20" s="32"/>
      <c r="D20" s="34"/>
      <c r="E20" s="32"/>
      <c r="F20" s="37"/>
      <c r="G20" s="32" t="s">
        <v>56</v>
      </c>
      <c r="H20" s="36">
        <f>10000*0.01</f>
        <v>100</v>
      </c>
      <c r="I20" s="42">
        <v>0</v>
      </c>
      <c r="J20" s="84">
        <f t="shared" si="0"/>
        <v>0</v>
      </c>
    </row>
    <row r="21" ht="14" spans="1:10">
      <c r="A21" s="31"/>
      <c r="B21" s="32"/>
      <c r="C21" s="32"/>
      <c r="D21" s="34"/>
      <c r="E21" s="32"/>
      <c r="F21" s="37"/>
      <c r="G21" s="38" t="s">
        <v>58</v>
      </c>
      <c r="H21" s="36">
        <f>10000*4</f>
        <v>40000</v>
      </c>
      <c r="I21" s="42">
        <v>0.042</v>
      </c>
      <c r="J21" s="84">
        <f t="shared" si="0"/>
        <v>1680</v>
      </c>
    </row>
    <row r="22" ht="14" spans="1:10">
      <c r="A22" s="31"/>
      <c r="B22" s="32"/>
      <c r="C22" s="32"/>
      <c r="D22" s="34"/>
      <c r="E22" s="32"/>
      <c r="F22" s="37"/>
      <c r="G22" s="38" t="s">
        <v>59</v>
      </c>
      <c r="H22" s="36">
        <v>3000</v>
      </c>
      <c r="I22" s="42">
        <v>0.24</v>
      </c>
      <c r="J22" s="84">
        <f t="shared" si="0"/>
        <v>720</v>
      </c>
    </row>
    <row r="23" ht="14" spans="1:10">
      <c r="A23" s="31"/>
      <c r="B23" s="32"/>
      <c r="C23" s="32"/>
      <c r="D23" s="34"/>
      <c r="E23" s="32"/>
      <c r="F23" s="37"/>
      <c r="G23" s="43" t="s">
        <v>60</v>
      </c>
      <c r="H23" s="44">
        <v>3000</v>
      </c>
      <c r="I23" s="45">
        <v>0.1</v>
      </c>
      <c r="J23" s="85">
        <f t="shared" si="0"/>
        <v>300</v>
      </c>
    </row>
    <row r="24" ht="14" spans="1:10">
      <c r="A24" s="31"/>
      <c r="B24" s="32"/>
      <c r="C24" s="32"/>
      <c r="D24" s="34"/>
      <c r="E24" s="32"/>
      <c r="F24" s="31">
        <v>45854</v>
      </c>
      <c r="G24" s="38" t="s">
        <v>59</v>
      </c>
      <c r="H24" s="36">
        <f>10000-H22</f>
        <v>7000</v>
      </c>
      <c r="I24" s="42">
        <v>0.24</v>
      </c>
      <c r="J24" s="84">
        <f t="shared" si="0"/>
        <v>1680</v>
      </c>
    </row>
    <row r="25" ht="14" spans="1:10">
      <c r="A25" s="31"/>
      <c r="B25" s="32"/>
      <c r="C25" s="32"/>
      <c r="D25" s="34"/>
      <c r="E25" s="32"/>
      <c r="F25" s="31"/>
      <c r="G25" s="38" t="s">
        <v>60</v>
      </c>
      <c r="H25" s="36">
        <f>10000-H23</f>
        <v>7000</v>
      </c>
      <c r="I25" s="42">
        <v>0.1</v>
      </c>
      <c r="J25" s="84">
        <f t="shared" si="0"/>
        <v>700</v>
      </c>
    </row>
    <row r="26" ht="14" spans="1:10">
      <c r="A26" s="31">
        <v>45825</v>
      </c>
      <c r="B26" s="32" t="s">
        <v>51</v>
      </c>
      <c r="C26" s="33" t="s">
        <v>70</v>
      </c>
      <c r="D26" s="34" t="s">
        <v>71</v>
      </c>
      <c r="E26" s="32" t="s">
        <v>72</v>
      </c>
      <c r="F26" s="35">
        <v>45813</v>
      </c>
      <c r="G26" s="32" t="s">
        <v>64</v>
      </c>
      <c r="H26" s="36">
        <f>5500+4500+2000+2000</f>
        <v>14000</v>
      </c>
      <c r="I26" s="42">
        <v>0.85</v>
      </c>
      <c r="J26" s="84">
        <f t="shared" si="0"/>
        <v>11900</v>
      </c>
    </row>
    <row r="27" ht="14" spans="1:10">
      <c r="A27" s="31"/>
      <c r="B27" s="32"/>
      <c r="C27" s="32"/>
      <c r="D27" s="34"/>
      <c r="E27" s="32"/>
      <c r="F27" s="37"/>
      <c r="G27" s="32" t="s">
        <v>65</v>
      </c>
      <c r="H27" s="36">
        <f>14000*0.01</f>
        <v>140</v>
      </c>
      <c r="I27" s="42">
        <v>0</v>
      </c>
      <c r="J27" s="84">
        <f t="shared" si="0"/>
        <v>0</v>
      </c>
    </row>
    <row r="28" ht="14" spans="1:10">
      <c r="A28" s="31"/>
      <c r="B28" s="32"/>
      <c r="C28" s="32"/>
      <c r="D28" s="34"/>
      <c r="E28" s="32"/>
      <c r="F28" s="37"/>
      <c r="G28" s="43" t="s">
        <v>58</v>
      </c>
      <c r="H28" s="45">
        <f>14000*4</f>
        <v>56000</v>
      </c>
      <c r="I28" s="45">
        <v>0.042</v>
      </c>
      <c r="J28" s="85">
        <f t="shared" si="0"/>
        <v>2352</v>
      </c>
    </row>
    <row r="29" ht="14" spans="1:10">
      <c r="A29" s="31"/>
      <c r="B29" s="32"/>
      <c r="C29" s="32"/>
      <c r="D29" s="34"/>
      <c r="E29" s="32"/>
      <c r="F29" s="37"/>
      <c r="G29" s="43" t="s">
        <v>59</v>
      </c>
      <c r="H29" s="44">
        <v>5500</v>
      </c>
      <c r="I29" s="45">
        <v>0.24</v>
      </c>
      <c r="J29" s="85">
        <f t="shared" si="0"/>
        <v>1320</v>
      </c>
    </row>
    <row r="30" ht="14" spans="1:10">
      <c r="A30" s="31"/>
      <c r="B30" s="32"/>
      <c r="C30" s="32"/>
      <c r="D30" s="34"/>
      <c r="E30" s="32"/>
      <c r="F30" s="37"/>
      <c r="G30" s="38" t="s">
        <v>60</v>
      </c>
      <c r="H30" s="36">
        <v>5500</v>
      </c>
      <c r="I30" s="42">
        <v>0.1</v>
      </c>
      <c r="J30" s="84">
        <f t="shared" si="0"/>
        <v>550</v>
      </c>
    </row>
    <row r="31" ht="14" spans="1:10">
      <c r="A31" s="31"/>
      <c r="B31" s="32"/>
      <c r="C31" s="32"/>
      <c r="D31" s="34"/>
      <c r="E31" s="32"/>
      <c r="F31" s="31">
        <v>45854</v>
      </c>
      <c r="G31" s="38" t="s">
        <v>59</v>
      </c>
      <c r="H31" s="36">
        <v>6500</v>
      </c>
      <c r="I31" s="42">
        <v>0.24</v>
      </c>
      <c r="J31" s="84">
        <f t="shared" si="0"/>
        <v>1560</v>
      </c>
    </row>
    <row r="32" ht="14" spans="1:10">
      <c r="A32" s="31"/>
      <c r="B32" s="32"/>
      <c r="C32" s="32"/>
      <c r="D32" s="34"/>
      <c r="E32" s="32"/>
      <c r="F32" s="31"/>
      <c r="G32" s="43" t="s">
        <v>60</v>
      </c>
      <c r="H32" s="44">
        <v>6500</v>
      </c>
      <c r="I32" s="45">
        <v>0.1</v>
      </c>
      <c r="J32" s="85">
        <f t="shared" si="0"/>
        <v>650</v>
      </c>
    </row>
    <row r="33" ht="14" hidden="1" spans="1:10">
      <c r="A33" s="31"/>
      <c r="B33" s="32"/>
      <c r="C33" s="32"/>
      <c r="D33" s="34"/>
      <c r="E33" s="32"/>
      <c r="F33" s="46"/>
      <c r="G33" s="47" t="s">
        <v>59</v>
      </c>
      <c r="H33" s="48">
        <f>4500+2000+2000-6500</f>
        <v>2000</v>
      </c>
      <c r="I33" s="86">
        <v>0.24</v>
      </c>
      <c r="J33" s="85">
        <f t="shared" si="0"/>
        <v>480</v>
      </c>
    </row>
    <row r="34" ht="14" hidden="1" spans="1:10">
      <c r="A34" s="31"/>
      <c r="B34" s="32"/>
      <c r="C34" s="32"/>
      <c r="D34" s="34"/>
      <c r="E34" s="32"/>
      <c r="F34" s="46"/>
      <c r="G34" s="47" t="s">
        <v>60</v>
      </c>
      <c r="H34" s="48">
        <f>4500+2000+2000-6500</f>
        <v>2000</v>
      </c>
      <c r="I34" s="86">
        <v>0.1</v>
      </c>
      <c r="J34" s="85">
        <f t="shared" si="0"/>
        <v>200</v>
      </c>
    </row>
    <row r="35" ht="14" hidden="1" spans="1:10">
      <c r="A35" s="49">
        <v>45855</v>
      </c>
      <c r="B35" s="50" t="s">
        <v>51</v>
      </c>
      <c r="C35" s="51">
        <v>85836</v>
      </c>
      <c r="D35" s="52" t="s">
        <v>73</v>
      </c>
      <c r="E35" s="50" t="s">
        <v>74</v>
      </c>
      <c r="F35" s="53"/>
      <c r="G35" s="50" t="s">
        <v>55</v>
      </c>
      <c r="H35" s="48">
        <v>4750</v>
      </c>
      <c r="I35" s="86">
        <v>1</v>
      </c>
      <c r="J35" s="85">
        <f t="shared" si="0"/>
        <v>4750</v>
      </c>
    </row>
    <row r="36" ht="14" hidden="1" spans="1:10">
      <c r="A36" s="49"/>
      <c r="B36" s="50"/>
      <c r="C36" s="50"/>
      <c r="D36" s="52"/>
      <c r="E36" s="50"/>
      <c r="F36" s="54"/>
      <c r="G36" s="50" t="s">
        <v>56</v>
      </c>
      <c r="H36" s="48">
        <v>48</v>
      </c>
      <c r="I36" s="86">
        <v>0</v>
      </c>
      <c r="J36" s="85">
        <f t="shared" si="0"/>
        <v>0</v>
      </c>
    </row>
    <row r="37" ht="14" hidden="1" spans="1:10">
      <c r="A37" s="49"/>
      <c r="B37" s="50"/>
      <c r="C37" s="50"/>
      <c r="D37" s="52"/>
      <c r="E37" s="50"/>
      <c r="F37" s="54"/>
      <c r="G37" s="47" t="s">
        <v>58</v>
      </c>
      <c r="H37" s="48">
        <f>4750*4</f>
        <v>19000</v>
      </c>
      <c r="I37" s="86">
        <v>0.042</v>
      </c>
      <c r="J37" s="85">
        <f t="shared" si="0"/>
        <v>798</v>
      </c>
    </row>
    <row r="38" ht="14" hidden="1" spans="1:10">
      <c r="A38" s="49"/>
      <c r="B38" s="50"/>
      <c r="C38" s="50"/>
      <c r="D38" s="52"/>
      <c r="E38" s="50"/>
      <c r="F38" s="54"/>
      <c r="G38" s="47" t="s">
        <v>59</v>
      </c>
      <c r="H38" s="48">
        <v>4750</v>
      </c>
      <c r="I38" s="86">
        <v>0.24</v>
      </c>
      <c r="J38" s="85">
        <f t="shared" si="0"/>
        <v>1140</v>
      </c>
    </row>
    <row r="39" ht="14" hidden="1" spans="1:10">
      <c r="A39" s="49"/>
      <c r="B39" s="50"/>
      <c r="C39" s="50"/>
      <c r="D39" s="52"/>
      <c r="E39" s="50"/>
      <c r="F39" s="54"/>
      <c r="G39" s="47" t="s">
        <v>60</v>
      </c>
      <c r="H39" s="48">
        <v>4750</v>
      </c>
      <c r="I39" s="86">
        <v>0.1</v>
      </c>
      <c r="J39" s="85">
        <f t="shared" si="0"/>
        <v>475</v>
      </c>
    </row>
    <row r="40" hidden="1" spans="9:10">
      <c r="I40" s="87" t="s">
        <v>49</v>
      </c>
      <c r="J40" s="88">
        <f>SUM(J3:J39)</f>
        <v>132799.652</v>
      </c>
    </row>
    <row r="43" ht="28.5" spans="1:10">
      <c r="A43" s="55" t="s">
        <v>75</v>
      </c>
      <c r="B43" s="55"/>
      <c r="C43" s="55"/>
      <c r="D43" s="55"/>
      <c r="E43" s="55"/>
      <c r="F43" s="55"/>
      <c r="G43" s="55"/>
      <c r="H43" s="55"/>
      <c r="I43" s="55"/>
      <c r="J43" s="55"/>
    </row>
    <row r="44" ht="14.5" spans="1:10">
      <c r="A44" s="56" t="s">
        <v>76</v>
      </c>
      <c r="B44" s="56" t="s">
        <v>77</v>
      </c>
      <c r="C44" s="56" t="s">
        <v>78</v>
      </c>
      <c r="D44" s="57" t="s">
        <v>79</v>
      </c>
      <c r="E44" s="56" t="s">
        <v>80</v>
      </c>
      <c r="F44" s="58" t="s">
        <v>81</v>
      </c>
      <c r="G44" s="56" t="s">
        <v>82</v>
      </c>
      <c r="H44" s="56" t="s">
        <v>83</v>
      </c>
      <c r="I44" s="57" t="s">
        <v>84</v>
      </c>
      <c r="J44" s="56" t="s">
        <v>85</v>
      </c>
    </row>
    <row r="45" ht="28.5" spans="1:10">
      <c r="A45" s="56"/>
      <c r="B45" s="56"/>
      <c r="C45" s="56"/>
      <c r="D45" s="59" t="s">
        <v>86</v>
      </c>
      <c r="E45" s="56"/>
      <c r="F45" s="60" t="s">
        <v>87</v>
      </c>
      <c r="G45" s="56"/>
      <c r="H45" s="56"/>
      <c r="I45" s="89" t="s">
        <v>88</v>
      </c>
      <c r="J45" s="56"/>
    </row>
    <row r="46" ht="23" customHeight="1" spans="1:10">
      <c r="A46" s="61">
        <v>1</v>
      </c>
      <c r="B46" s="62">
        <v>45859</v>
      </c>
      <c r="C46" s="63" t="s">
        <v>89</v>
      </c>
      <c r="D46" s="64" t="s">
        <v>90</v>
      </c>
      <c r="E46" s="65" t="s">
        <v>91</v>
      </c>
      <c r="F46" s="66" t="s">
        <v>92</v>
      </c>
      <c r="G46" s="65" t="s">
        <v>93</v>
      </c>
      <c r="H46" s="65">
        <v>48773</v>
      </c>
      <c r="I46" s="90">
        <v>15793</v>
      </c>
      <c r="J46" s="73" t="s">
        <v>94</v>
      </c>
    </row>
    <row r="47" ht="23" customHeight="1" spans="1:10">
      <c r="A47" s="67"/>
      <c r="B47" s="68"/>
      <c r="C47" s="69"/>
      <c r="D47" s="70"/>
      <c r="E47" s="65" t="s">
        <v>95</v>
      </c>
      <c r="F47" s="66" t="s">
        <v>92</v>
      </c>
      <c r="G47" s="65" t="s">
        <v>93</v>
      </c>
      <c r="H47" s="65">
        <v>48773</v>
      </c>
      <c r="I47" s="91"/>
      <c r="J47" s="81"/>
    </row>
    <row r="48" ht="14" spans="1:10">
      <c r="A48" s="71">
        <v>1</v>
      </c>
      <c r="B48" s="72">
        <v>45859</v>
      </c>
      <c r="C48" s="73" t="s">
        <v>89</v>
      </c>
      <c r="D48" s="74" t="s">
        <v>90</v>
      </c>
      <c r="E48" s="65" t="s">
        <v>96</v>
      </c>
      <c r="F48" s="66" t="s">
        <v>92</v>
      </c>
      <c r="G48" s="65" t="s">
        <v>93</v>
      </c>
      <c r="H48" s="65">
        <v>148600</v>
      </c>
      <c r="I48" s="90">
        <v>69757.4</v>
      </c>
      <c r="J48" s="73" t="s">
        <v>97</v>
      </c>
    </row>
    <row r="49" ht="14" spans="1:10">
      <c r="A49" s="75"/>
      <c r="B49" s="76"/>
      <c r="C49" s="77"/>
      <c r="D49" s="78"/>
      <c r="E49" s="65" t="s">
        <v>98</v>
      </c>
      <c r="F49" s="66" t="s">
        <v>92</v>
      </c>
      <c r="G49" s="65" t="s">
        <v>93</v>
      </c>
      <c r="H49" s="65">
        <v>37150</v>
      </c>
      <c r="I49" s="92"/>
      <c r="J49" s="93"/>
    </row>
    <row r="50" ht="14" spans="1:10">
      <c r="A50" s="75"/>
      <c r="B50" s="76"/>
      <c r="C50" s="77"/>
      <c r="D50" s="78"/>
      <c r="E50" s="65" t="s">
        <v>96</v>
      </c>
      <c r="F50" s="66" t="s">
        <v>92</v>
      </c>
      <c r="G50" s="65" t="s">
        <v>93</v>
      </c>
      <c r="H50" s="65">
        <v>103600</v>
      </c>
      <c r="I50" s="92"/>
      <c r="J50" s="93"/>
    </row>
    <row r="51" ht="14" spans="1:10">
      <c r="A51" s="79"/>
      <c r="B51" s="80"/>
      <c r="C51" s="81"/>
      <c r="D51" s="82"/>
      <c r="E51" s="65" t="s">
        <v>98</v>
      </c>
      <c r="F51" s="66" t="s">
        <v>92</v>
      </c>
      <c r="G51" s="65" t="s">
        <v>93</v>
      </c>
      <c r="H51" s="65">
        <v>25900</v>
      </c>
      <c r="I51" s="91"/>
      <c r="J51" s="94"/>
    </row>
    <row r="52" ht="14" spans="1:10">
      <c r="A52" s="67">
        <v>1</v>
      </c>
      <c r="B52" s="68">
        <v>45859</v>
      </c>
      <c r="C52" s="69" t="s">
        <v>89</v>
      </c>
      <c r="D52" s="70" t="s">
        <v>90</v>
      </c>
      <c r="E52" s="65" t="s">
        <v>98</v>
      </c>
      <c r="F52" s="83" t="s">
        <v>92</v>
      </c>
      <c r="G52" s="65" t="s">
        <v>93</v>
      </c>
      <c r="H52" s="65">
        <v>10000</v>
      </c>
      <c r="I52" s="95">
        <v>34466</v>
      </c>
      <c r="J52" s="69" t="s">
        <v>99</v>
      </c>
    </row>
    <row r="53" ht="14" spans="1:10">
      <c r="A53" s="67"/>
      <c r="B53" s="68"/>
      <c r="C53" s="69"/>
      <c r="D53" s="70"/>
      <c r="E53" s="65" t="s">
        <v>96</v>
      </c>
      <c r="F53" s="83" t="s">
        <v>92</v>
      </c>
      <c r="G53" s="65" t="s">
        <v>93</v>
      </c>
      <c r="H53" s="65">
        <v>40000</v>
      </c>
      <c r="I53" s="95"/>
      <c r="J53" s="96"/>
    </row>
    <row r="54" ht="14" spans="1:10">
      <c r="A54" s="67"/>
      <c r="B54" s="68"/>
      <c r="C54" s="69"/>
      <c r="D54" s="70"/>
      <c r="E54" s="65" t="s">
        <v>100</v>
      </c>
      <c r="F54" s="83" t="s">
        <v>92</v>
      </c>
      <c r="G54" s="65" t="s">
        <v>93</v>
      </c>
      <c r="H54" s="65">
        <v>6000</v>
      </c>
      <c r="I54" s="95"/>
      <c r="J54" s="96"/>
    </row>
    <row r="55" ht="14" spans="1:10">
      <c r="A55" s="67"/>
      <c r="B55" s="68"/>
      <c r="C55" s="69"/>
      <c r="D55" s="70"/>
      <c r="E55" s="65" t="s">
        <v>95</v>
      </c>
      <c r="F55" s="83" t="s">
        <v>92</v>
      </c>
      <c r="G55" s="65" t="s">
        <v>93</v>
      </c>
      <c r="H55" s="65">
        <v>6000</v>
      </c>
      <c r="I55" s="95"/>
      <c r="J55" s="96"/>
    </row>
    <row r="56" ht="14" spans="1:10">
      <c r="A56" s="67"/>
      <c r="B56" s="68"/>
      <c r="C56" s="69"/>
      <c r="D56" s="70"/>
      <c r="E56" s="65" t="s">
        <v>100</v>
      </c>
      <c r="F56" s="83" t="s">
        <v>92</v>
      </c>
      <c r="G56" s="65" t="s">
        <v>93</v>
      </c>
      <c r="H56" s="65">
        <v>3000</v>
      </c>
      <c r="I56" s="95"/>
      <c r="J56" s="96"/>
    </row>
    <row r="57" ht="14" spans="1:10">
      <c r="A57" s="67"/>
      <c r="B57" s="68"/>
      <c r="C57" s="69"/>
      <c r="D57" s="70"/>
      <c r="E57" s="65" t="s">
        <v>95</v>
      </c>
      <c r="F57" s="83" t="s">
        <v>92</v>
      </c>
      <c r="G57" s="65" t="s">
        <v>93</v>
      </c>
      <c r="H57" s="65">
        <v>3000</v>
      </c>
      <c r="I57" s="95"/>
      <c r="J57" s="96"/>
    </row>
    <row r="58" ht="14" spans="1:10">
      <c r="A58" s="67"/>
      <c r="B58" s="68"/>
      <c r="C58" s="69"/>
      <c r="D58" s="70"/>
      <c r="E58" s="65" t="s">
        <v>98</v>
      </c>
      <c r="F58" s="83" t="s">
        <v>92</v>
      </c>
      <c r="G58" s="65" t="s">
        <v>93</v>
      </c>
      <c r="H58" s="65">
        <v>14000</v>
      </c>
      <c r="I58" s="95"/>
      <c r="J58" s="96"/>
    </row>
    <row r="59" ht="14" spans="1:10">
      <c r="A59" s="67"/>
      <c r="B59" s="68"/>
      <c r="C59" s="69"/>
      <c r="D59" s="70"/>
      <c r="E59" s="65" t="s">
        <v>96</v>
      </c>
      <c r="F59" s="83" t="s">
        <v>92</v>
      </c>
      <c r="G59" s="65" t="s">
        <v>93</v>
      </c>
      <c r="H59" s="65">
        <v>56000</v>
      </c>
      <c r="I59" s="95"/>
      <c r="J59" s="96"/>
    </row>
    <row r="60" s="25" customFormat="1" ht="14" spans="1:10">
      <c r="A60" s="67"/>
      <c r="B60" s="68"/>
      <c r="C60" s="69"/>
      <c r="D60" s="70"/>
      <c r="E60" s="65" t="s">
        <v>100</v>
      </c>
      <c r="F60" s="83" t="s">
        <v>92</v>
      </c>
      <c r="G60" s="65" t="s">
        <v>93</v>
      </c>
      <c r="H60" s="65">
        <v>5900</v>
      </c>
      <c r="I60" s="95"/>
      <c r="J60" s="96"/>
    </row>
    <row r="61" s="25" customFormat="1" ht="14" spans="1:10">
      <c r="A61" s="67"/>
      <c r="B61" s="68"/>
      <c r="C61" s="69"/>
      <c r="D61" s="70"/>
      <c r="E61" s="65" t="s">
        <v>100</v>
      </c>
      <c r="F61" s="83" t="s">
        <v>92</v>
      </c>
      <c r="G61" s="65" t="s">
        <v>93</v>
      </c>
      <c r="H61" s="65">
        <v>10200</v>
      </c>
      <c r="I61" s="95"/>
      <c r="J61" s="96"/>
    </row>
    <row r="62" s="25" customFormat="1" ht="14" spans="1:10">
      <c r="A62" s="67"/>
      <c r="B62" s="68"/>
      <c r="C62" s="69"/>
      <c r="D62" s="70"/>
      <c r="E62" s="65" t="s">
        <v>95</v>
      </c>
      <c r="F62" s="83" t="s">
        <v>92</v>
      </c>
      <c r="G62" s="65" t="s">
        <v>93</v>
      </c>
      <c r="H62" s="65">
        <v>16100</v>
      </c>
      <c r="I62" s="95"/>
      <c r="J62" s="96"/>
    </row>
    <row r="63" ht="14" spans="1:10">
      <c r="A63" s="71">
        <v>1</v>
      </c>
      <c r="B63" s="72">
        <v>45859</v>
      </c>
      <c r="C63" s="73" t="s">
        <v>89</v>
      </c>
      <c r="D63" s="74" t="s">
        <v>90</v>
      </c>
      <c r="E63" s="65" t="s">
        <v>98</v>
      </c>
      <c r="F63" s="66" t="s">
        <v>92</v>
      </c>
      <c r="G63" s="65" t="s">
        <v>93</v>
      </c>
      <c r="H63" s="65">
        <v>126</v>
      </c>
      <c r="I63" s="90">
        <v>350.252</v>
      </c>
      <c r="J63" s="73" t="s">
        <v>101</v>
      </c>
    </row>
    <row r="64" ht="14" spans="1:10">
      <c r="A64" s="75"/>
      <c r="B64" s="76"/>
      <c r="C64" s="77"/>
      <c r="D64" s="78"/>
      <c r="E64" s="65" t="s">
        <v>96</v>
      </c>
      <c r="F64" s="66" t="s">
        <v>92</v>
      </c>
      <c r="G64" s="65" t="s">
        <v>93</v>
      </c>
      <c r="H64" s="65">
        <v>976</v>
      </c>
      <c r="I64" s="92"/>
      <c r="J64" s="93"/>
    </row>
    <row r="65" ht="14" spans="1:10">
      <c r="A65" s="75"/>
      <c r="B65" s="76"/>
      <c r="C65" s="77"/>
      <c r="D65" s="78"/>
      <c r="E65" s="65" t="s">
        <v>100</v>
      </c>
      <c r="F65" s="66" t="s">
        <v>92</v>
      </c>
      <c r="G65" s="65" t="s">
        <v>93</v>
      </c>
      <c r="H65" s="65">
        <v>244</v>
      </c>
      <c r="I65" s="92"/>
      <c r="J65" s="93"/>
    </row>
    <row r="66" ht="14" spans="1:10">
      <c r="A66" s="75"/>
      <c r="B66" s="76"/>
      <c r="C66" s="77"/>
      <c r="D66" s="78"/>
      <c r="E66" s="65" t="s">
        <v>95</v>
      </c>
      <c r="F66" s="66" t="s">
        <v>92</v>
      </c>
      <c r="G66" s="65" t="s">
        <v>93</v>
      </c>
      <c r="H66" s="65">
        <v>244</v>
      </c>
      <c r="I66" s="92"/>
      <c r="J66" s="93"/>
    </row>
    <row r="67" ht="14" spans="1:10">
      <c r="A67" s="79"/>
      <c r="B67" s="80"/>
      <c r="C67" s="81"/>
      <c r="D67" s="82"/>
      <c r="E67" s="65" t="s">
        <v>98</v>
      </c>
      <c r="F67" s="66" t="s">
        <v>92</v>
      </c>
      <c r="G67" s="65" t="s">
        <v>93</v>
      </c>
      <c r="H67" s="65">
        <v>118</v>
      </c>
      <c r="I67" s="91"/>
      <c r="J67" s="94"/>
    </row>
  </sheetData>
  <autoFilter xmlns:etc="http://www.wps.cn/officeDocument/2017/etCustomData" ref="A1:J40" etc:filterBottomFollowUsedRange="0">
    <extLst/>
  </autoFilter>
  <mergeCells count="67">
    <mergeCell ref="A1:J1"/>
    <mergeCell ref="A43:J43"/>
    <mergeCell ref="A3:A10"/>
    <mergeCell ref="A11:A18"/>
    <mergeCell ref="A19:A25"/>
    <mergeCell ref="A26:A34"/>
    <mergeCell ref="A35:A39"/>
    <mergeCell ref="A44:A45"/>
    <mergeCell ref="A46:A47"/>
    <mergeCell ref="A48:A51"/>
    <mergeCell ref="A52:A62"/>
    <mergeCell ref="A63:A67"/>
    <mergeCell ref="B3:B10"/>
    <mergeCell ref="B11:B18"/>
    <mergeCell ref="B19:B25"/>
    <mergeCell ref="B26:B34"/>
    <mergeCell ref="B35:B39"/>
    <mergeCell ref="B44:B45"/>
    <mergeCell ref="B46:B47"/>
    <mergeCell ref="B48:B51"/>
    <mergeCell ref="B52:B62"/>
    <mergeCell ref="B63:B67"/>
    <mergeCell ref="C3:C10"/>
    <mergeCell ref="C11:C18"/>
    <mergeCell ref="C19:C25"/>
    <mergeCell ref="C26:C34"/>
    <mergeCell ref="C35:C39"/>
    <mergeCell ref="C44:C45"/>
    <mergeCell ref="C46:C47"/>
    <mergeCell ref="C48:C51"/>
    <mergeCell ref="C52:C62"/>
    <mergeCell ref="C63:C67"/>
    <mergeCell ref="D3:D10"/>
    <mergeCell ref="D11:D18"/>
    <mergeCell ref="D19:D25"/>
    <mergeCell ref="D26:D34"/>
    <mergeCell ref="D35:D39"/>
    <mergeCell ref="D46:D47"/>
    <mergeCell ref="D48:D51"/>
    <mergeCell ref="D52:D62"/>
    <mergeCell ref="D63:D67"/>
    <mergeCell ref="E3:E10"/>
    <mergeCell ref="E11:E18"/>
    <mergeCell ref="E19:E25"/>
    <mergeCell ref="E26:E34"/>
    <mergeCell ref="E35:E39"/>
    <mergeCell ref="E44:E45"/>
    <mergeCell ref="F3:F8"/>
    <mergeCell ref="F9:F10"/>
    <mergeCell ref="F11:F16"/>
    <mergeCell ref="F17:F18"/>
    <mergeCell ref="F19:F23"/>
    <mergeCell ref="F24:F25"/>
    <mergeCell ref="F26:F30"/>
    <mergeCell ref="F31:F32"/>
    <mergeCell ref="F35:F39"/>
    <mergeCell ref="G44:G45"/>
    <mergeCell ref="H44:H45"/>
    <mergeCell ref="I46:I47"/>
    <mergeCell ref="I48:I51"/>
    <mergeCell ref="I52:I62"/>
    <mergeCell ref="I63:I67"/>
    <mergeCell ref="J44:J45"/>
    <mergeCell ref="J46:J47"/>
    <mergeCell ref="J48:J51"/>
    <mergeCell ref="J52:J62"/>
    <mergeCell ref="J63:J6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102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103</v>
      </c>
      <c r="B2" s="5" t="s">
        <v>104</v>
      </c>
      <c r="C2" s="5" t="s">
        <v>105</v>
      </c>
      <c r="D2" s="6" t="s">
        <v>4</v>
      </c>
      <c r="E2" s="5" t="s">
        <v>106</v>
      </c>
      <c r="F2" s="7" t="s">
        <v>107</v>
      </c>
      <c r="G2" s="8" t="s">
        <v>108</v>
      </c>
      <c r="H2" s="9" t="s">
        <v>109</v>
      </c>
      <c r="I2" s="22" t="s">
        <v>110</v>
      </c>
    </row>
    <row r="3" s="1" customFormat="1" ht="16" customHeight="1" spans="1:9">
      <c r="A3" s="10">
        <v>45404</v>
      </c>
      <c r="B3" s="11" t="s">
        <v>15</v>
      </c>
      <c r="C3" s="12" t="s">
        <v>111</v>
      </c>
      <c r="D3" s="13" t="s">
        <v>112</v>
      </c>
      <c r="E3" s="12" t="s">
        <v>113</v>
      </c>
      <c r="F3" s="14" t="s">
        <v>114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115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116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117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118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2024-5月-7月-已开票</vt:lpstr>
      <vt:lpstr>7月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2025-07-21T07:20:55Z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9FAAFD8B5014488185594E6492FB333D_13</vt:lpwstr>
  </property>
</Properties>
</file>