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国内-RMB" sheetId="19" state="hidden" r:id="rId1"/>
    <sheet name="国内-人民币" sheetId="22" r:id="rId2"/>
    <sheet name="国外-美金" sheetId="20" r:id="rId3"/>
    <sheet name="国内-人民币 (2)" sheetId="23" state="hidden" r:id="rId4"/>
  </sheets>
  <definedNames>
    <definedName name="_xlnm._FilterDatabase" localSheetId="1" hidden="1">'国内-人民币'!$A$1:$I$184</definedName>
    <definedName name="_xlnm._FilterDatabase" localSheetId="2" hidden="1">'国外-美金'!$A$1:$I$17</definedName>
    <definedName name="_xlnm._FilterDatabase" localSheetId="3" hidden="1">'国内-人民币 (2)'!$A$1:$I$8</definedName>
    <definedName name="_xlnm.Print_Area" localSheetId="0">'国内-RMB'!$A$1:$M$2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<sst xmlns="http://schemas.openxmlformats.org/spreadsheetml/2006/main" count="419" uniqueCount="160">
  <si>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</si>
  <si>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</si>
  <si>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</si>
  <si>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</si>
  <si>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</si>
  <si>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</si>
  <si>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</si>
  <si>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</si>
  <si>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</si>
  <si>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</si>
  <si>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Lisa</t>
  </si>
  <si>
    <t>RDSBSK045</t>
  </si>
  <si>
    <t>RFID扫码枪</t>
  </si>
  <si>
    <t>发  票  通  知  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</si>
  <si>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</si>
  <si>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</si>
  <si>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</si>
  <si>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</si>
  <si>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</si>
  <si>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</si>
  <si>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</si>
  <si>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</si>
  <si>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</si>
  <si>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</si>
  <si>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</si>
  <si>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</si>
  <si>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纺织产品*主标</t>
  </si>
  <si>
    <t>100%涤纶</t>
  </si>
  <si>
    <t>个</t>
  </si>
  <si>
    <t>MOZ310124BERS03Y-Z</t>
  </si>
  <si>
    <t>纺织产品*洗标</t>
  </si>
  <si>
    <t>纸制品*吊牌</t>
  </si>
  <si>
    <t>纸质</t>
  </si>
  <si>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</si>
  <si>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</si>
  <si>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76583
79109
80192
79740</t>
  </si>
  <si>
    <t>RBSKDS008</t>
  </si>
  <si>
    <t>ZOE 6611-759-800
CHINA  女上装 外套</t>
  </si>
  <si>
    <t>WLBCRFI005 RFID白织标-51*51mm</t>
  </si>
  <si>
    <t>WLBCRFI005 RFID白织标-51*51mm-免费损耗1%</t>
  </si>
  <si>
    <t>WLBCRFI005 RFID白织标-51*51mm-免费大货样</t>
  </si>
  <si>
    <t>WLBCRFI005 RFID白织标-51*51mm-新增</t>
  </si>
  <si>
    <t>WLBCRFI005 RFID白织标-51*51mm（XXS、XS码）</t>
  </si>
  <si>
    <t>黑色织标WLBCRFI006-51*51mm-RFID（+4%）</t>
  </si>
  <si>
    <t>黑色织标WLBCRFI006-51*51mm-免费损耗1%</t>
  </si>
  <si>
    <t>黑色织标WLBCRFI006-51*51mm-大货样</t>
  </si>
  <si>
    <t>白色吊牌HPBCRFI001-60*95mm-RFID LOGO</t>
  </si>
  <si>
    <t>黑色吊绳 MRBCGEN004-320*1.5mm</t>
  </si>
  <si>
    <t>白色吊牌HPBCRFI001-60*95mm-RFID LOGO（ZALA）</t>
  </si>
  <si>
    <t>黑色 吊绳 MRBCGEN004-320*1.5mm</t>
  </si>
  <si>
    <t>白色缎带洗标CLBCGEN003*7页-60*25mm（加页码）</t>
  </si>
  <si>
    <t>白色缎带洗标CLBCGEN003*7页-60*25mm（PO76583）</t>
  </si>
  <si>
    <t>白色缎带洗标CLBCGEN003*7页-60*25mm（PO79740）</t>
  </si>
  <si>
    <t>RBSKDS009</t>
  </si>
  <si>
    <t>COJIN 6608-758-807
CAMBODIA 女上装 外套</t>
  </si>
  <si>
    <t>WLBCRFI005 RFID白织标-51*51mm（+4%）</t>
  </si>
  <si>
    <t>76616
76962
77452
80163</t>
  </si>
  <si>
    <t>RBSKDS0010</t>
  </si>
  <si>
    <t>PIMM 8614-759-800
CHINA 男上装 马甲</t>
  </si>
  <si>
    <t>白色吊牌HPBCGEN001-60*95mm-ZALA</t>
  </si>
  <si>
    <t>价格贴：红 BKSKR24002 蓝 BKSKR24001</t>
  </si>
  <si>
    <t>RBSKDS0011</t>
  </si>
  <si>
    <t>COJIN 6608-758-807
CAMBODIA 女上装  外套翻单1</t>
  </si>
  <si>
    <t>78558
77609
77614</t>
  </si>
  <si>
    <t>RBSKDS0013</t>
  </si>
  <si>
    <t>RANIA 6894-758-725/800
CAMBODIA 女大衣</t>
  </si>
  <si>
    <t>/</t>
  </si>
  <si>
    <t>RBSKDS0014</t>
  </si>
  <si>
    <t>PIMM 8614-759-800
CHINA 男上装 马甲补单</t>
  </si>
  <si>
    <t>RBSKDS0018</t>
  </si>
  <si>
    <t>RFID手持枪</t>
  </si>
  <si>
    <r>
      <rPr>
        <sz val="11"/>
        <color theme="1"/>
        <rFont val="宋体"/>
        <charset val="134"/>
        <scheme val="minor"/>
      </rPr>
      <t xml:space="preserve">79587
</t>
    </r>
    <r>
      <rPr>
        <sz val="11"/>
        <rFont val="宋体"/>
        <charset val="134"/>
        <scheme val="minor"/>
      </rPr>
      <t>79588</t>
    </r>
  </si>
  <si>
    <t>RBSKDS0019</t>
  </si>
  <si>
    <t>BENZ 6390-759-401/712
 CHINA 男上装</t>
  </si>
  <si>
    <t>白色缎带洗标CLBCGEN003*6页-60*25mm-401色</t>
  </si>
  <si>
    <t>白色缎带洗标CLBCGEN003*4页-60*25mm-712色</t>
  </si>
  <si>
    <t>白色挂耳LPBCGEN001-8*26mm</t>
  </si>
  <si>
    <t>白色RFID织标WLBCRFI013-65*19mm（+4%）</t>
  </si>
  <si>
    <t>白色RFID织标WLBCRFI013-65*19mm-免费损耗1%</t>
  </si>
  <si>
    <t>白色RFID织标WLBCRFI013-65*19mm-大货样</t>
  </si>
  <si>
    <t>RBSKDS0020</t>
  </si>
  <si>
    <t>RUCULA 6799-759-924
 CHINA 男上装</t>
  </si>
  <si>
    <t>白色缎带洗标CLBCGEN003*4页-60*25mm</t>
  </si>
  <si>
    <t>RBSKDS0022</t>
  </si>
  <si>
    <t>MURCI 6642-759-401
 CHINA 女上装</t>
  </si>
  <si>
    <t>空白标BKKBXM24002（60*25mm）</t>
  </si>
  <si>
    <t>黑色织标WLBCGEN013-51*51mm</t>
  </si>
  <si>
    <t>白色空白芯片标WLBCRF1019-65*20（+4%）</t>
  </si>
  <si>
    <t>白色空白芯片标WLBCRF1019-65*20-免费损耗1%</t>
  </si>
  <si>
    <t>白色空白芯片标WLBCRFI019-65*20-大货样</t>
  </si>
  <si>
    <t>RBSKDS0023</t>
  </si>
  <si>
    <t>ZOE 6611-759-800
CHINA  女上装 外套 翻单1</t>
  </si>
  <si>
    <t>RBSKDS0024</t>
  </si>
  <si>
    <t>REY 6902-759-605
CHINA 女上装</t>
  </si>
  <si>
    <t>白色缎带洗标CLBCGEN003*5页-60*25mm（加页码）</t>
  </si>
  <si>
    <t>RBSKDS0025</t>
  </si>
  <si>
    <t>ZOE 6611-759-800
CHINA  女上装 外套 翻单2</t>
  </si>
  <si>
    <t>RBSKDS0026</t>
  </si>
  <si>
    <t>ZOE 6611-759-800
CHINA  女上装 外套 翻单3</t>
  </si>
  <si>
    <t>RBSKDS0027</t>
  </si>
  <si>
    <t>ZOE 6611-759-800
CHINA  女上装 外套 补单</t>
  </si>
  <si>
    <t>黑色织标WLBCRFI006-51*51mm-RFID</t>
  </si>
  <si>
    <t>81454
82752</t>
  </si>
  <si>
    <t>RBSKDS0030</t>
  </si>
  <si>
    <t>6812-758-800
CAMBODIA 男上装</t>
  </si>
  <si>
    <t>白色缎带洗标CLBCGEN003*4页-60*25mm（加页码）</t>
  </si>
  <si>
    <t>79589
79591
79590</t>
  </si>
  <si>
    <t>RBSKDS0032</t>
  </si>
  <si>
    <t>BENZ 6390-759-401/712
 CHINA 男上装 翻单1</t>
  </si>
  <si>
    <t>RBSKDS0033</t>
  </si>
  <si>
    <t>RUCULA 6799-759-924
 CHINA 男上装 补单</t>
  </si>
  <si>
    <t>RBSKDS0034</t>
  </si>
  <si>
    <t>BENZ 6390-759-401/712
 CHINA 男上装 翻单2</t>
  </si>
  <si>
    <t>81108
81086</t>
  </si>
  <si>
    <t>RBSKDS0035</t>
  </si>
  <si>
    <t>MARISOL 6803-758-800
CAMBODIA 男上装</t>
  </si>
  <si>
    <t>白色缎带洗标CLBCGEN003*5页-60*25mm</t>
  </si>
  <si>
    <t>黑色RFID织标WLBCRFI012-85*20mm（+4%）</t>
  </si>
  <si>
    <t>黑色RFID织标WLBCRFI012-85*20mm-免费损耗1%</t>
  </si>
  <si>
    <t>黑色RFID织标WLBCRFI012-85*20mm-大货样</t>
  </si>
  <si>
    <t>RBSKDS0037</t>
  </si>
  <si>
    <t>BENZ 6390-759-401/712
 CHINA 男上装 翻单3</t>
  </si>
  <si>
    <t>RBSKDS0040</t>
  </si>
  <si>
    <t>MURCI 6642-759-401
 CHINA 女上装 补单</t>
  </si>
  <si>
    <t>补单</t>
  </si>
  <si>
    <t>RBSKDS0042</t>
  </si>
  <si>
    <t>ZOE 6611-759-800
CHINA  女上装 外套 补单2</t>
  </si>
  <si>
    <t>RBSKDS0043</t>
  </si>
  <si>
    <t>BENZ 6390-759-401/712
 CHINA 男上装 补单</t>
  </si>
  <si>
    <t>RBSKDS0046</t>
  </si>
  <si>
    <t>MURCI 6642-759-401
 CHINA 女上装 补单2</t>
  </si>
  <si>
    <t>编号
（发票张数）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</si>
  <si>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</si>
  <si>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</si>
  <si>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</si>
  <si>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千克</t>
  </si>
  <si>
    <t>MOZ3101250627BERSCY</t>
  </si>
  <si>
    <t>6812-758</t>
  </si>
  <si>
    <t>纺织产品*挂绳</t>
  </si>
  <si>
    <t>100%棉</t>
  </si>
  <si>
    <t>6803-758</t>
  </si>
  <si>
    <t>76405
76290
76518
76634
76635</t>
  </si>
  <si>
    <t>RBSKDS005</t>
  </si>
  <si>
    <t>RULIO 6769-758-742/800
CAMBODIA 男上装</t>
  </si>
  <si>
    <t>RBSKDS0015</t>
  </si>
  <si>
    <t>RULIO 6769-758-742/800
CAMBODIA 男上装 外套 补单</t>
  </si>
  <si>
    <t>白色吊牌HPBCRFI001-60*95mm-RFID LOGO-742色</t>
  </si>
  <si>
    <t>RBSKDS0016</t>
  </si>
  <si>
    <t>RANIA 6894-758-800
CAMBODIA 女大衣 补单</t>
  </si>
  <si>
    <t>79686
79687</t>
  </si>
  <si>
    <t>RBSKDS0017</t>
  </si>
  <si>
    <t>RANIA 6894-450-800/725
CAMBODIA 女大衣</t>
  </si>
  <si>
    <t>白色缎带洗标CLBCGEN003*1页-60*25mm（条码页）</t>
  </si>
  <si>
    <t>转成人民币抵扣</t>
  </si>
  <si>
    <t>按照7.16汇率计算</t>
  </si>
  <si>
    <t>还剩3036.63，留作下次抵扣</t>
  </si>
  <si>
    <t>76519
77745</t>
  </si>
  <si>
    <t>RBSKDS0012</t>
  </si>
  <si>
    <t>COJIN 6608-758-807
CAMBODIA 女上装  外套翻单2</t>
  </si>
  <si>
    <t>黑色织标WLBCGEN013-51*51mm（+1%）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</si>
</sst>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Calibri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9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horizontal="center" vertical="center"/>
    </xf>
  </cellStyleXfs>
  <cellXfs count="8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2" borderId="0" xfId="0" applyFont="1" applyFill="1" applyAlignment="1">
      <alignment vertical="center"/>
    </xf>
    <xf numFmtId="179" fontId="6" fillId="0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58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58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>
      <alignment vertical="center"/>
    </xf>
    <xf numFmtId="179" fontId="13" fillId="0" borderId="0" xfId="0" applyNumberFormat="1" applyFont="1" applyFill="1" applyAlignment="1">
      <alignment horizontal="center" vertical="center"/>
    </xf>
    <xf numFmtId="8" fontId="11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8" fontId="1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8" fontId="11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zoomScaleSheetLayoutView="70" workbookViewId="0">
      <selection activeCell="D18" sqref="D18"/>
    </sheetView>
  </sheetViews>
  <sheetFormatPr defaultColWidth="8.72727272727273" defaultRowHeight="14"/>
  <cols>
    <col min="1" max="1" width="16" style="2" customWidth="1"/>
    <col min="2" max="2" width="13" style="2" customWidth="1"/>
    <col min="3" max="3" width="9.09090909090909" style="2" customWidth="1"/>
    <col min="4" max="4" width="16.8818181818182" style="2" customWidth="1"/>
    <col min="5" max="5" width="24.8181818181818" style="2" customWidth="1"/>
    <col min="6" max="6" width="42.0909090909091" style="2" customWidth="1"/>
    <col min="7" max="7" width="12.9090909090909" style="2" customWidth="1"/>
    <col min="8" max="8" width="11.5454545454545" style="2" customWidth="1"/>
    <col min="9" max="9" width="12.9090909090909" style="2" customWidth="1"/>
    <col min="10" max="10" width="47.4545454545455" style="2" customWidth="1"/>
    <col min="11" max="12" width="15.5818181818182" style="2" customWidth="1"/>
    <col min="13" max="16384" width="8.72727272727273" style="2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13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79" t="s">
        <v>9</v>
      </c>
    </row>
    <row r="3" spans="1:9">
      <c r="A3" s="11">
        <v>45622</v>
      </c>
      <c r="B3" s="12" t="s">
        <v>10</v>
      </c>
      <c r="C3" s="23"/>
      <c r="D3" s="14" t="s">
        <v>11</v>
      </c>
      <c r="E3" s="13" t="s">
        <v>12</v>
      </c>
      <c r="F3" s="13" t="s">
        <v>12</v>
      </c>
      <c r="G3" s="17">
        <v>1</v>
      </c>
      <c r="H3" s="17">
        <v>4000</v>
      </c>
      <c r="I3" s="80">
        <f>G3*H3</f>
        <v>4000</v>
      </c>
    </row>
    <row r="8" ht="28.5" spans="1:10">
      <c r="A8" s="74" t="s">
        <v>13</v>
      </c>
      <c r="B8" s="74"/>
      <c r="C8" s="74"/>
      <c r="D8" s="74"/>
      <c r="E8" s="74"/>
      <c r="F8" s="74"/>
      <c r="G8" s="74"/>
      <c r="H8" s="74"/>
      <c r="I8" s="74"/>
      <c r="J8" s="74"/>
    </row>
    <row r="9" ht="57" spans="1:10">
      <c r="A9" s="75" t="s">
        <v>14</v>
      </c>
      <c r="B9" s="75" t="s">
        <v>15</v>
      </c>
      <c r="C9" s="75" t="s">
        <v>16</v>
      </c>
      <c r="D9" s="75" t="s">
        <v>17</v>
      </c>
      <c r="E9" s="75" t="s">
        <v>18</v>
      </c>
      <c r="F9" s="75" t="s">
        <v>19</v>
      </c>
      <c r="G9" s="75" t="s">
        <v>20</v>
      </c>
      <c r="H9" s="75" t="s">
        <v>21</v>
      </c>
      <c r="I9" s="75" t="s">
        <v>22</v>
      </c>
      <c r="J9" s="75" t="s">
        <v>23</v>
      </c>
    </row>
    <row r="10" ht="14.5" spans="1:10">
      <c r="A10" s="76">
        <v>1</v>
      </c>
      <c r="B10" s="77">
        <v>45650</v>
      </c>
      <c r="C10" s="75" t="s">
        <v>24</v>
      </c>
      <c r="D10" s="75" t="s">
        <v>25</v>
      </c>
      <c r="E10" s="78" t="s">
        <v>26</v>
      </c>
      <c r="F10" s="75" t="s">
        <v>27</v>
      </c>
      <c r="G10" s="75" t="s">
        <v>28</v>
      </c>
      <c r="H10" s="75">
        <v>4000</v>
      </c>
      <c r="I10" s="81">
        <v>1280</v>
      </c>
      <c r="J10" s="82" t="s">
        <v>29</v>
      </c>
    </row>
    <row r="11" ht="14.5" spans="1:10">
      <c r="A11" s="76"/>
      <c r="B11" s="77"/>
      <c r="C11" s="75"/>
      <c r="D11" s="75"/>
      <c r="E11" s="78" t="s">
        <v>30</v>
      </c>
      <c r="F11" s="75" t="s">
        <v>27</v>
      </c>
      <c r="G11" s="75" t="s">
        <v>28</v>
      </c>
      <c r="H11" s="12">
        <v>40000</v>
      </c>
      <c r="I11" s="81">
        <v>1680</v>
      </c>
      <c r="J11" s="83"/>
    </row>
    <row r="12" ht="14.5" spans="1:10">
      <c r="A12" s="76"/>
      <c r="B12" s="77"/>
      <c r="C12" s="75"/>
      <c r="D12" s="75"/>
      <c r="E12" s="78" t="s">
        <v>31</v>
      </c>
      <c r="F12" s="75" t="s">
        <v>32</v>
      </c>
      <c r="G12" s="75" t="s">
        <v>28</v>
      </c>
      <c r="H12" s="12">
        <v>4000</v>
      </c>
      <c r="I12" s="81">
        <v>1040</v>
      </c>
      <c r="J12" s="84"/>
    </row>
  </sheetData>
  <mergeCells count="7">
    <mergeCell ref="A1:I1"/>
    <mergeCell ref="A8:J8"/>
    <mergeCell ref="A10:A12"/>
    <mergeCell ref="B10:B12"/>
    <mergeCell ref="C10:C12"/>
    <mergeCell ref="D10:D12"/>
    <mergeCell ref="J10:J12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3"/>
  <sheetViews>
    <sheetView tabSelected="1" zoomScale="85" zoomScaleNormal="85" topLeftCell="A177" workbookViewId="0">
      <selection activeCell="F195" sqref="F195"/>
    </sheetView>
  </sheetViews>
  <sheetFormatPr defaultColWidth="24.7272727272727" defaultRowHeight="27" customHeight="1"/>
  <cols>
    <col min="1" max="1" width="16.5727272727273" style="1" customWidth="1"/>
    <col min="2" max="2" width="15.5" style="1" customWidth="1"/>
    <col min="3" max="3" width="24.7272727272727" style="1" customWidth="1"/>
    <col min="4" max="4" width="18.2818181818182" style="1" customWidth="1"/>
    <col min="5" max="5" width="36.3636363636364" style="1" customWidth="1"/>
    <col min="6" max="6" width="52.8272727272727" style="1" customWidth="1"/>
    <col min="7" max="7" width="15.9363636363636" style="1" customWidth="1"/>
    <col min="8" max="8" width="16.3545454545455" style="1" customWidth="1"/>
    <col min="9" max="9" width="16.6727272727273" style="1" customWidth="1"/>
    <col min="10" max="16383" width="24.7272727272727" style="2" customWidth="1"/>
    <col min="16384" max="16384" width="24.7272727272727" style="2"/>
  </cols>
  <sheetData>
    <row r="1" ht="44" customHeight="1" spans="1:9">
      <c r="A1" s="3" t="s">
        <v>33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6" t="s">
        <v>34</v>
      </c>
    </row>
    <row r="3" customHeight="1" spans="1:9">
      <c r="A3" s="11">
        <v>45733</v>
      </c>
      <c r="B3" s="12" t="s">
        <v>10</v>
      </c>
      <c r="C3" s="13" t="s">
        <v>35</v>
      </c>
      <c r="D3" s="14" t="s">
        <v>36</v>
      </c>
      <c r="E3" s="13" t="s">
        <v>37</v>
      </c>
      <c r="F3" s="17" t="s">
        <v>38</v>
      </c>
      <c r="G3" s="12">
        <f>4000+11</f>
        <v>4011</v>
      </c>
      <c r="H3" s="12">
        <v>1.02</v>
      </c>
      <c r="I3" s="12">
        <f>G3*H3</f>
        <v>4091.22</v>
      </c>
    </row>
    <row r="4" customHeight="1" spans="1:9">
      <c r="A4" s="11"/>
      <c r="B4" s="12"/>
      <c r="C4" s="12"/>
      <c r="D4" s="14"/>
      <c r="E4" s="13"/>
      <c r="F4" s="17" t="s">
        <v>39</v>
      </c>
      <c r="G4" s="12">
        <v>40</v>
      </c>
      <c r="H4" s="12">
        <v>0</v>
      </c>
      <c r="I4" s="12">
        <f t="shared" ref="I4:I35" si="0">G4*H4</f>
        <v>0</v>
      </c>
    </row>
    <row r="5" customHeight="1" spans="1:9">
      <c r="A5" s="11"/>
      <c r="B5" s="12"/>
      <c r="C5" s="12"/>
      <c r="D5" s="14"/>
      <c r="E5" s="13"/>
      <c r="F5" s="13" t="s">
        <v>40</v>
      </c>
      <c r="G5" s="12">
        <v>50</v>
      </c>
      <c r="H5" s="12">
        <v>0</v>
      </c>
      <c r="I5" s="12">
        <f t="shared" si="0"/>
        <v>0</v>
      </c>
    </row>
    <row r="6" customHeight="1" spans="1:9">
      <c r="A6" s="11"/>
      <c r="B6" s="12"/>
      <c r="C6" s="12"/>
      <c r="D6" s="14"/>
      <c r="E6" s="13"/>
      <c r="F6" s="17" t="s">
        <v>41</v>
      </c>
      <c r="G6" s="12">
        <v>161</v>
      </c>
      <c r="H6" s="12">
        <v>1.02</v>
      </c>
      <c r="I6" s="12">
        <f t="shared" si="0"/>
        <v>164.22</v>
      </c>
    </row>
    <row r="7" customHeight="1" spans="1:9">
      <c r="A7" s="11"/>
      <c r="B7" s="12"/>
      <c r="C7" s="12"/>
      <c r="D7" s="14"/>
      <c r="E7" s="13"/>
      <c r="F7" s="17" t="s">
        <v>42</v>
      </c>
      <c r="G7" s="12">
        <v>333</v>
      </c>
      <c r="H7" s="12">
        <v>1.02</v>
      </c>
      <c r="I7" s="12">
        <f t="shared" si="0"/>
        <v>339.66</v>
      </c>
    </row>
    <row r="8" customHeight="1" spans="1:9">
      <c r="A8" s="11"/>
      <c r="B8" s="12"/>
      <c r="C8" s="12"/>
      <c r="D8" s="14"/>
      <c r="E8" s="13"/>
      <c r="F8" s="17" t="s">
        <v>39</v>
      </c>
      <c r="G8" s="12">
        <v>3</v>
      </c>
      <c r="H8" s="12">
        <v>0</v>
      </c>
      <c r="I8" s="12">
        <f t="shared" si="0"/>
        <v>0</v>
      </c>
    </row>
    <row r="9" customHeight="1" spans="1:9">
      <c r="A9" s="11"/>
      <c r="B9" s="12"/>
      <c r="C9" s="12"/>
      <c r="D9" s="14"/>
      <c r="E9" s="13"/>
      <c r="F9" s="17" t="s">
        <v>43</v>
      </c>
      <c r="G9" s="12">
        <v>4161</v>
      </c>
      <c r="H9" s="12">
        <v>1.02</v>
      </c>
      <c r="I9" s="12">
        <f t="shared" si="0"/>
        <v>4244.22</v>
      </c>
    </row>
    <row r="10" customHeight="1" spans="1:9">
      <c r="A10" s="11"/>
      <c r="B10" s="12"/>
      <c r="C10" s="12"/>
      <c r="D10" s="14"/>
      <c r="E10" s="13"/>
      <c r="F10" s="17" t="s">
        <v>44</v>
      </c>
      <c r="G10" s="12">
        <f>4000*0.01</f>
        <v>40</v>
      </c>
      <c r="H10" s="12">
        <v>0</v>
      </c>
      <c r="I10" s="12">
        <f t="shared" si="0"/>
        <v>0</v>
      </c>
    </row>
    <row r="11" customHeight="1" spans="1:9">
      <c r="A11" s="11"/>
      <c r="B11" s="12"/>
      <c r="C11" s="12"/>
      <c r="D11" s="14"/>
      <c r="E11" s="13"/>
      <c r="F11" s="17" t="s">
        <v>45</v>
      </c>
      <c r="G11" s="12">
        <f>5*10</f>
        <v>50</v>
      </c>
      <c r="H11" s="12">
        <v>0</v>
      </c>
      <c r="I11" s="12">
        <f t="shared" si="0"/>
        <v>0</v>
      </c>
    </row>
    <row r="12" customHeight="1" spans="1:9">
      <c r="A12" s="11"/>
      <c r="B12" s="12"/>
      <c r="C12" s="12"/>
      <c r="D12" s="14"/>
      <c r="E12" s="13"/>
      <c r="F12" s="17" t="s">
        <v>46</v>
      </c>
      <c r="G12" s="12">
        <f>4000+10+4000-2000-G14</f>
        <v>4000</v>
      </c>
      <c r="H12" s="12">
        <v>0.25</v>
      </c>
      <c r="I12" s="12">
        <f t="shared" si="0"/>
        <v>1000</v>
      </c>
    </row>
    <row r="13" customHeight="1" spans="1:9">
      <c r="A13" s="11"/>
      <c r="B13" s="12"/>
      <c r="C13" s="12"/>
      <c r="D13" s="14"/>
      <c r="E13" s="13"/>
      <c r="F13" s="12" t="s">
        <v>47</v>
      </c>
      <c r="G13" s="12">
        <f>4000+10+4000-2000-G15</f>
        <v>4000</v>
      </c>
      <c r="H13" s="12">
        <v>0.11</v>
      </c>
      <c r="I13" s="12">
        <f t="shared" si="0"/>
        <v>440</v>
      </c>
    </row>
    <row r="14" customHeight="1" spans="1:9">
      <c r="A14" s="11"/>
      <c r="B14" s="12"/>
      <c r="C14" s="12"/>
      <c r="D14" s="14"/>
      <c r="E14" s="13"/>
      <c r="F14" s="17" t="s">
        <v>46</v>
      </c>
      <c r="G14" s="12">
        <f>4000+10+4000-2000-4000</f>
        <v>2010</v>
      </c>
      <c r="H14" s="12">
        <v>0.25</v>
      </c>
      <c r="I14" s="12">
        <f t="shared" si="0"/>
        <v>502.5</v>
      </c>
    </row>
    <row r="15" customHeight="1" spans="1:9">
      <c r="A15" s="11"/>
      <c r="B15" s="12"/>
      <c r="C15" s="12"/>
      <c r="D15" s="14"/>
      <c r="E15" s="13"/>
      <c r="F15" s="12" t="s">
        <v>47</v>
      </c>
      <c r="G15" s="12">
        <f>4000+10+4000-2000-4000</f>
        <v>2010</v>
      </c>
      <c r="H15" s="12">
        <v>0.11</v>
      </c>
      <c r="I15" s="12">
        <f t="shared" si="0"/>
        <v>221.1</v>
      </c>
    </row>
    <row r="16" customHeight="1" spans="1:9">
      <c r="A16" s="11"/>
      <c r="B16" s="12"/>
      <c r="C16" s="12"/>
      <c r="D16" s="14"/>
      <c r="E16" s="13"/>
      <c r="F16" s="17" t="s">
        <v>48</v>
      </c>
      <c r="G16" s="12">
        <v>2000</v>
      </c>
      <c r="H16" s="12">
        <v>0.22</v>
      </c>
      <c r="I16" s="12">
        <f t="shared" si="0"/>
        <v>440</v>
      </c>
    </row>
    <row r="17" customHeight="1" spans="1:9">
      <c r="A17" s="11"/>
      <c r="B17" s="12"/>
      <c r="C17" s="12"/>
      <c r="D17" s="14"/>
      <c r="E17" s="13"/>
      <c r="F17" s="17" t="s">
        <v>49</v>
      </c>
      <c r="G17" s="12">
        <v>2000</v>
      </c>
      <c r="H17" s="12">
        <v>0.11</v>
      </c>
      <c r="I17" s="12">
        <f t="shared" si="0"/>
        <v>220</v>
      </c>
    </row>
    <row r="18" customHeight="1" spans="1:9">
      <c r="A18" s="11"/>
      <c r="B18" s="12"/>
      <c r="C18" s="12"/>
      <c r="D18" s="14"/>
      <c r="E18" s="13"/>
      <c r="F18" s="12" t="s">
        <v>50</v>
      </c>
      <c r="G18" s="12">
        <f>4011*7</f>
        <v>28077</v>
      </c>
      <c r="H18" s="12">
        <v>0.042</v>
      </c>
      <c r="I18" s="12">
        <f t="shared" si="0"/>
        <v>1179.234</v>
      </c>
    </row>
    <row r="19" customHeight="1" spans="1:9">
      <c r="A19" s="11"/>
      <c r="B19" s="12"/>
      <c r="C19" s="12"/>
      <c r="D19" s="14"/>
      <c r="E19" s="13"/>
      <c r="F19" s="12" t="s">
        <v>51</v>
      </c>
      <c r="G19" s="12">
        <f>320*7</f>
        <v>2240</v>
      </c>
      <c r="H19" s="12">
        <v>0.042</v>
      </c>
      <c r="I19" s="12">
        <f t="shared" si="0"/>
        <v>94.08</v>
      </c>
    </row>
    <row r="20" customHeight="1" spans="1:9">
      <c r="A20" s="11"/>
      <c r="B20" s="12"/>
      <c r="C20" s="12"/>
      <c r="D20" s="14"/>
      <c r="E20" s="13"/>
      <c r="F20" s="12" t="s">
        <v>52</v>
      </c>
      <c r="G20" s="12">
        <f>4000*7</f>
        <v>28000</v>
      </c>
      <c r="H20" s="12">
        <v>0.042</v>
      </c>
      <c r="I20" s="12">
        <f t="shared" si="0"/>
        <v>1176</v>
      </c>
    </row>
    <row r="21" customHeight="1" spans="1:9">
      <c r="A21" s="11">
        <v>45742</v>
      </c>
      <c r="B21" s="12" t="s">
        <v>10</v>
      </c>
      <c r="C21" s="13">
        <v>76519</v>
      </c>
      <c r="D21" s="14" t="s">
        <v>53</v>
      </c>
      <c r="E21" s="13" t="s">
        <v>54</v>
      </c>
      <c r="F21" s="17" t="s">
        <v>55</v>
      </c>
      <c r="G21" s="12">
        <v>6240</v>
      </c>
      <c r="H21" s="12">
        <v>1.02</v>
      </c>
      <c r="I21" s="12">
        <f t="shared" si="0"/>
        <v>6364.8</v>
      </c>
    </row>
    <row r="22" customHeight="1" spans="1:9">
      <c r="A22" s="11"/>
      <c r="B22" s="12"/>
      <c r="C22" s="12"/>
      <c r="D22" s="14"/>
      <c r="E22" s="13"/>
      <c r="F22" s="17" t="s">
        <v>39</v>
      </c>
      <c r="G22" s="12">
        <v>60</v>
      </c>
      <c r="H22" s="12">
        <v>0</v>
      </c>
      <c r="I22" s="12">
        <f t="shared" si="0"/>
        <v>0</v>
      </c>
    </row>
    <row r="23" customHeight="1" spans="1:9">
      <c r="A23" s="11"/>
      <c r="B23" s="12"/>
      <c r="C23" s="12"/>
      <c r="D23" s="14"/>
      <c r="E23" s="13"/>
      <c r="F23" s="13" t="s">
        <v>40</v>
      </c>
      <c r="G23" s="12">
        <v>10</v>
      </c>
      <c r="H23" s="12">
        <v>0</v>
      </c>
      <c r="I23" s="12">
        <f t="shared" si="0"/>
        <v>0</v>
      </c>
    </row>
    <row r="24" customHeight="1" spans="1:9">
      <c r="A24" s="11">
        <v>45742</v>
      </c>
      <c r="B24" s="12" t="s">
        <v>10</v>
      </c>
      <c r="C24" s="13" t="s">
        <v>56</v>
      </c>
      <c r="D24" s="14" t="s">
        <v>57</v>
      </c>
      <c r="E24" s="13" t="s">
        <v>58</v>
      </c>
      <c r="F24" s="17" t="s">
        <v>55</v>
      </c>
      <c r="G24" s="12">
        <f>10000*1.04</f>
        <v>10400</v>
      </c>
      <c r="H24" s="12">
        <v>1.02</v>
      </c>
      <c r="I24" s="12">
        <f t="shared" si="0"/>
        <v>10608</v>
      </c>
    </row>
    <row r="25" customHeight="1" spans="1:9">
      <c r="A25" s="11"/>
      <c r="B25" s="12"/>
      <c r="C25" s="12"/>
      <c r="D25" s="14"/>
      <c r="E25" s="13"/>
      <c r="F25" s="17" t="s">
        <v>39</v>
      </c>
      <c r="G25" s="12">
        <f>10000*0.01</f>
        <v>100</v>
      </c>
      <c r="H25" s="12">
        <v>0</v>
      </c>
      <c r="I25" s="12">
        <f t="shared" si="0"/>
        <v>0</v>
      </c>
    </row>
    <row r="26" customHeight="1" spans="1:9">
      <c r="A26" s="11"/>
      <c r="B26" s="12"/>
      <c r="C26" s="12"/>
      <c r="D26" s="14"/>
      <c r="E26" s="13"/>
      <c r="F26" s="13" t="s">
        <v>40</v>
      </c>
      <c r="G26" s="12">
        <f>5*5</f>
        <v>25</v>
      </c>
      <c r="H26" s="12">
        <v>0</v>
      </c>
      <c r="I26" s="12">
        <f t="shared" si="0"/>
        <v>0</v>
      </c>
    </row>
    <row r="27" customHeight="1" spans="1:9">
      <c r="A27" s="11"/>
      <c r="B27" s="12"/>
      <c r="C27" s="12"/>
      <c r="D27" s="14"/>
      <c r="E27" s="13"/>
      <c r="F27" s="17" t="s">
        <v>41</v>
      </c>
      <c r="G27" s="12">
        <f>5000*1.04</f>
        <v>5200</v>
      </c>
      <c r="H27" s="12">
        <v>1.02</v>
      </c>
      <c r="I27" s="12">
        <f t="shared" si="0"/>
        <v>5304</v>
      </c>
    </row>
    <row r="28" customHeight="1" spans="1:9">
      <c r="A28" s="11"/>
      <c r="B28" s="12"/>
      <c r="C28" s="12"/>
      <c r="D28" s="14"/>
      <c r="E28" s="13"/>
      <c r="F28" s="17" t="s">
        <v>39</v>
      </c>
      <c r="G28" s="12">
        <f>5000*0.01</f>
        <v>50</v>
      </c>
      <c r="H28" s="12">
        <v>0</v>
      </c>
      <c r="I28" s="12">
        <f t="shared" si="0"/>
        <v>0</v>
      </c>
    </row>
    <row r="29" customHeight="1" spans="1:9">
      <c r="A29" s="11"/>
      <c r="B29" s="12"/>
      <c r="C29" s="12"/>
      <c r="D29" s="14"/>
      <c r="E29" s="13"/>
      <c r="F29" s="17" t="s">
        <v>46</v>
      </c>
      <c r="G29" s="12">
        <v>5000</v>
      </c>
      <c r="H29" s="12">
        <v>0.25</v>
      </c>
      <c r="I29" s="12">
        <f t="shared" si="0"/>
        <v>1250</v>
      </c>
    </row>
    <row r="30" customHeight="1" spans="1:9">
      <c r="A30" s="11"/>
      <c r="B30" s="12"/>
      <c r="C30" s="12"/>
      <c r="D30" s="14"/>
      <c r="E30" s="13"/>
      <c r="F30" s="12" t="s">
        <v>47</v>
      </c>
      <c r="G30" s="12">
        <v>5000</v>
      </c>
      <c r="H30" s="12">
        <v>0.11</v>
      </c>
      <c r="I30" s="12">
        <f t="shared" si="0"/>
        <v>550</v>
      </c>
    </row>
    <row r="31" customHeight="1" spans="1:9">
      <c r="A31" s="11"/>
      <c r="B31" s="12"/>
      <c r="C31" s="12"/>
      <c r="D31" s="14"/>
      <c r="E31" s="13"/>
      <c r="F31" s="17" t="s">
        <v>46</v>
      </c>
      <c r="G31" s="12">
        <f>10000-450-5000</f>
        <v>4550</v>
      </c>
      <c r="H31" s="12">
        <v>0.25</v>
      </c>
      <c r="I31" s="12">
        <f t="shared" si="0"/>
        <v>1137.5</v>
      </c>
    </row>
    <row r="32" customHeight="1" spans="1:9">
      <c r="A32" s="11"/>
      <c r="B32" s="12"/>
      <c r="C32" s="12"/>
      <c r="D32" s="14"/>
      <c r="E32" s="13"/>
      <c r="F32" s="12" t="s">
        <v>47</v>
      </c>
      <c r="G32" s="12">
        <f>10000-450-5000</f>
        <v>4550</v>
      </c>
      <c r="H32" s="12">
        <v>0.11</v>
      </c>
      <c r="I32" s="12">
        <f t="shared" si="0"/>
        <v>500.5</v>
      </c>
    </row>
    <row r="33" customHeight="1" spans="1:9">
      <c r="A33" s="11"/>
      <c r="B33" s="12"/>
      <c r="C33" s="12"/>
      <c r="D33" s="14"/>
      <c r="E33" s="13"/>
      <c r="F33" s="17" t="s">
        <v>46</v>
      </c>
      <c r="G33" s="12">
        <f>10000-450-4550</f>
        <v>5000</v>
      </c>
      <c r="H33" s="12">
        <v>0.25</v>
      </c>
      <c r="I33" s="12">
        <f t="shared" si="0"/>
        <v>1250</v>
      </c>
    </row>
    <row r="34" customHeight="1" spans="1:9">
      <c r="A34" s="11"/>
      <c r="B34" s="12"/>
      <c r="C34" s="12"/>
      <c r="D34" s="14"/>
      <c r="E34" s="13"/>
      <c r="F34" s="12" t="s">
        <v>47</v>
      </c>
      <c r="G34" s="12">
        <f>10000-450-4550</f>
        <v>5000</v>
      </c>
      <c r="H34" s="12">
        <v>0.11</v>
      </c>
      <c r="I34" s="12">
        <f t="shared" si="0"/>
        <v>550</v>
      </c>
    </row>
    <row r="35" customHeight="1" spans="1:9">
      <c r="A35" s="11"/>
      <c r="B35" s="12"/>
      <c r="C35" s="12"/>
      <c r="D35" s="14"/>
      <c r="E35" s="13"/>
      <c r="F35" s="17" t="s">
        <v>59</v>
      </c>
      <c r="G35" s="12">
        <v>450</v>
      </c>
      <c r="H35" s="12">
        <v>0.22</v>
      </c>
      <c r="I35" s="12">
        <f t="shared" si="0"/>
        <v>99</v>
      </c>
    </row>
    <row r="36" customHeight="1" spans="1:9">
      <c r="A36" s="11"/>
      <c r="B36" s="12"/>
      <c r="C36" s="12"/>
      <c r="D36" s="14"/>
      <c r="E36" s="13"/>
      <c r="F36" s="17" t="s">
        <v>49</v>
      </c>
      <c r="G36" s="12">
        <v>450</v>
      </c>
      <c r="H36" s="12">
        <v>0.11</v>
      </c>
      <c r="I36" s="12">
        <f t="shared" ref="I36:I67" si="1">G36*H36</f>
        <v>49.5</v>
      </c>
    </row>
    <row r="37" customHeight="1" spans="1:9">
      <c r="A37" s="11"/>
      <c r="B37" s="12"/>
      <c r="C37" s="12"/>
      <c r="D37" s="14"/>
      <c r="E37" s="13"/>
      <c r="F37" s="17" t="s">
        <v>60</v>
      </c>
      <c r="G37" s="12">
        <v>5000</v>
      </c>
      <c r="H37" s="12">
        <v>0.1</v>
      </c>
      <c r="I37" s="12">
        <f t="shared" si="1"/>
        <v>500</v>
      </c>
    </row>
    <row r="38" customHeight="1" spans="1:9">
      <c r="A38" s="11"/>
      <c r="B38" s="12"/>
      <c r="C38" s="12"/>
      <c r="D38" s="14"/>
      <c r="E38" s="13"/>
      <c r="F38" s="12" t="s">
        <v>50</v>
      </c>
      <c r="G38" s="12">
        <f>10000*7</f>
        <v>70000</v>
      </c>
      <c r="H38" s="12">
        <v>0.042</v>
      </c>
      <c r="I38" s="12">
        <f t="shared" si="1"/>
        <v>2940</v>
      </c>
    </row>
    <row r="39" customHeight="1" spans="1:9">
      <c r="A39" s="11"/>
      <c r="B39" s="12"/>
      <c r="C39" s="12"/>
      <c r="D39" s="14"/>
      <c r="E39" s="13"/>
      <c r="F39" s="12" t="s">
        <v>50</v>
      </c>
      <c r="G39" s="12">
        <f>5000*7</f>
        <v>35000</v>
      </c>
      <c r="H39" s="12">
        <v>0.042</v>
      </c>
      <c r="I39" s="12">
        <f t="shared" si="1"/>
        <v>1470</v>
      </c>
    </row>
    <row r="40" customHeight="1" spans="1:9">
      <c r="A40" s="11">
        <v>45749</v>
      </c>
      <c r="B40" s="12" t="s">
        <v>10</v>
      </c>
      <c r="C40" s="13">
        <v>77745</v>
      </c>
      <c r="D40" s="14" t="s">
        <v>61</v>
      </c>
      <c r="E40" s="13" t="s">
        <v>62</v>
      </c>
      <c r="F40" s="17" t="s">
        <v>55</v>
      </c>
      <c r="G40" s="12">
        <f>6000*1.04</f>
        <v>6240</v>
      </c>
      <c r="H40" s="12">
        <v>1.02</v>
      </c>
      <c r="I40" s="12">
        <f t="shared" si="1"/>
        <v>6364.8</v>
      </c>
    </row>
    <row r="41" customHeight="1" spans="1:9">
      <c r="A41" s="11"/>
      <c r="B41" s="12"/>
      <c r="C41" s="12"/>
      <c r="D41" s="14"/>
      <c r="E41" s="13"/>
      <c r="F41" s="17" t="s">
        <v>39</v>
      </c>
      <c r="G41" s="12">
        <f>6000*0.01</f>
        <v>60</v>
      </c>
      <c r="H41" s="12">
        <v>0</v>
      </c>
      <c r="I41" s="12">
        <f t="shared" si="1"/>
        <v>0</v>
      </c>
    </row>
    <row r="42" customHeight="1" spans="1:9">
      <c r="A42" s="11">
        <v>45768</v>
      </c>
      <c r="B42" s="12" t="s">
        <v>10</v>
      </c>
      <c r="C42" s="18" t="s">
        <v>63</v>
      </c>
      <c r="D42" s="14" t="s">
        <v>64</v>
      </c>
      <c r="E42" s="13" t="s">
        <v>65</v>
      </c>
      <c r="F42" s="17" t="s">
        <v>60</v>
      </c>
      <c r="G42" s="12">
        <v>4000</v>
      </c>
      <c r="H42" s="12">
        <v>0.1</v>
      </c>
      <c r="I42" s="12">
        <f t="shared" si="1"/>
        <v>400</v>
      </c>
    </row>
    <row r="43" customHeight="1" spans="1:9">
      <c r="A43" s="11"/>
      <c r="B43" s="12"/>
      <c r="C43" s="19"/>
      <c r="D43" s="14"/>
      <c r="E43" s="13"/>
      <c r="F43" s="12" t="s">
        <v>48</v>
      </c>
      <c r="G43" s="12">
        <v>1300</v>
      </c>
      <c r="H43" s="12">
        <v>0.22</v>
      </c>
      <c r="I43" s="12">
        <f t="shared" si="1"/>
        <v>286</v>
      </c>
    </row>
    <row r="44" customHeight="1" spans="1:9">
      <c r="A44" s="11">
        <v>45769</v>
      </c>
      <c r="B44" s="12" t="s">
        <v>10</v>
      </c>
      <c r="C44" s="13" t="s">
        <v>66</v>
      </c>
      <c r="D44" s="14" t="s">
        <v>67</v>
      </c>
      <c r="E44" s="13" t="s">
        <v>68</v>
      </c>
      <c r="F44" s="17" t="s">
        <v>38</v>
      </c>
      <c r="G44" s="12">
        <f>75+170+380+295+140</f>
        <v>1060</v>
      </c>
      <c r="H44" s="12">
        <v>1.02</v>
      </c>
      <c r="I44" s="12">
        <f t="shared" si="1"/>
        <v>1081.2</v>
      </c>
    </row>
    <row r="45" customHeight="1" spans="1:9">
      <c r="A45" s="11"/>
      <c r="B45" s="12"/>
      <c r="C45" s="12"/>
      <c r="D45" s="14"/>
      <c r="E45" s="13"/>
      <c r="F45" s="17" t="s">
        <v>39</v>
      </c>
      <c r="G45" s="12">
        <v>11</v>
      </c>
      <c r="H45" s="12">
        <v>0</v>
      </c>
      <c r="I45" s="12">
        <f t="shared" si="1"/>
        <v>0</v>
      </c>
    </row>
    <row r="46" customHeight="1" spans="1:9">
      <c r="A46" s="11"/>
      <c r="B46" s="12"/>
      <c r="C46" s="12"/>
      <c r="D46" s="14"/>
      <c r="E46" s="13"/>
      <c r="F46" s="17" t="s">
        <v>46</v>
      </c>
      <c r="G46" s="12">
        <f>75+170+380+295+140</f>
        <v>1060</v>
      </c>
      <c r="H46" s="12">
        <v>0.25</v>
      </c>
      <c r="I46" s="12">
        <f t="shared" si="1"/>
        <v>265</v>
      </c>
    </row>
    <row r="47" customHeight="1" spans="1:9">
      <c r="A47" s="11"/>
      <c r="B47" s="12"/>
      <c r="C47" s="12"/>
      <c r="D47" s="14"/>
      <c r="E47" s="13"/>
      <c r="F47" s="12" t="s">
        <v>47</v>
      </c>
      <c r="G47" s="12">
        <f>75+170+380+295+140</f>
        <v>1060</v>
      </c>
      <c r="H47" s="12">
        <v>0.11</v>
      </c>
      <c r="I47" s="12">
        <f t="shared" si="1"/>
        <v>116.6</v>
      </c>
    </row>
    <row r="48" customHeight="1" spans="1:9">
      <c r="A48" s="11"/>
      <c r="B48" s="12"/>
      <c r="C48" s="12"/>
      <c r="D48" s="14"/>
      <c r="E48" s="13"/>
      <c r="F48" s="12" t="s">
        <v>50</v>
      </c>
      <c r="G48" s="12">
        <f>1060*7</f>
        <v>7420</v>
      </c>
      <c r="H48" s="12">
        <v>0.042</v>
      </c>
      <c r="I48" s="12">
        <f t="shared" si="1"/>
        <v>311.64</v>
      </c>
    </row>
    <row r="49" customHeight="1" spans="1:9">
      <c r="A49" s="11">
        <v>45793</v>
      </c>
      <c r="B49" s="12" t="s">
        <v>10</v>
      </c>
      <c r="C49" s="18"/>
      <c r="D49" s="14" t="s">
        <v>69</v>
      </c>
      <c r="E49" s="13" t="s">
        <v>66</v>
      </c>
      <c r="F49" s="12" t="s">
        <v>70</v>
      </c>
      <c r="G49" s="12">
        <v>1</v>
      </c>
      <c r="H49" s="12">
        <v>4000</v>
      </c>
      <c r="I49" s="12">
        <f t="shared" si="1"/>
        <v>4000</v>
      </c>
    </row>
    <row r="50" customHeight="1" spans="1:9">
      <c r="A50" s="20">
        <v>45797</v>
      </c>
      <c r="B50" s="15" t="s">
        <v>10</v>
      </c>
      <c r="C50" s="21" t="s">
        <v>71</v>
      </c>
      <c r="D50" s="22" t="s">
        <v>72</v>
      </c>
      <c r="E50" s="23" t="s">
        <v>73</v>
      </c>
      <c r="F50" s="17" t="s">
        <v>46</v>
      </c>
      <c r="G50" s="12">
        <f>10000</f>
        <v>10000</v>
      </c>
      <c r="H50" s="12">
        <v>0.25</v>
      </c>
      <c r="I50" s="12">
        <f t="shared" si="1"/>
        <v>2500</v>
      </c>
    </row>
    <row r="51" customHeight="1" spans="1:9">
      <c r="A51" s="29"/>
      <c r="B51" s="30"/>
      <c r="C51" s="31"/>
      <c r="D51" s="32"/>
      <c r="E51" s="33"/>
      <c r="F51" s="12" t="s">
        <v>49</v>
      </c>
      <c r="G51" s="12">
        <f>10000</f>
        <v>10000</v>
      </c>
      <c r="H51" s="12">
        <v>0.11</v>
      </c>
      <c r="I51" s="12">
        <f t="shared" si="1"/>
        <v>1100</v>
      </c>
    </row>
    <row r="52" customHeight="1" spans="1:9">
      <c r="A52" s="29"/>
      <c r="B52" s="30"/>
      <c r="C52" s="31"/>
      <c r="D52" s="32"/>
      <c r="E52" s="33"/>
      <c r="F52" s="17" t="s">
        <v>46</v>
      </c>
      <c r="G52" s="12">
        <v>8000</v>
      </c>
      <c r="H52" s="12">
        <v>0.25</v>
      </c>
      <c r="I52" s="12">
        <f t="shared" si="1"/>
        <v>2000</v>
      </c>
    </row>
    <row r="53" customHeight="1" spans="1:9">
      <c r="A53" s="29"/>
      <c r="B53" s="30"/>
      <c r="C53" s="31"/>
      <c r="D53" s="32"/>
      <c r="E53" s="33"/>
      <c r="F53" s="12" t="s">
        <v>49</v>
      </c>
      <c r="G53" s="12">
        <v>8000</v>
      </c>
      <c r="H53" s="12">
        <v>0.11</v>
      </c>
      <c r="I53" s="12">
        <f t="shared" si="1"/>
        <v>880</v>
      </c>
    </row>
    <row r="54" customHeight="1" spans="1:9">
      <c r="A54" s="29"/>
      <c r="B54" s="30"/>
      <c r="C54" s="31"/>
      <c r="D54" s="32"/>
      <c r="E54" s="33"/>
      <c r="F54" s="12" t="s">
        <v>74</v>
      </c>
      <c r="G54" s="12">
        <f>9000*6</f>
        <v>54000</v>
      </c>
      <c r="H54" s="12">
        <v>0.042</v>
      </c>
      <c r="I54" s="12">
        <f t="shared" si="1"/>
        <v>2268</v>
      </c>
    </row>
    <row r="55" customHeight="1" spans="1:9">
      <c r="A55" s="29"/>
      <c r="B55" s="30"/>
      <c r="C55" s="31"/>
      <c r="D55" s="32"/>
      <c r="E55" s="33"/>
      <c r="F55" s="12" t="s">
        <v>75</v>
      </c>
      <c r="G55" s="12">
        <f>9000*4</f>
        <v>36000</v>
      </c>
      <c r="H55" s="12">
        <v>0.042</v>
      </c>
      <c r="I55" s="12">
        <f t="shared" si="1"/>
        <v>1512</v>
      </c>
    </row>
    <row r="56" customHeight="1" spans="1:9">
      <c r="A56" s="29"/>
      <c r="B56" s="30"/>
      <c r="C56" s="31"/>
      <c r="D56" s="32"/>
      <c r="E56" s="33"/>
      <c r="F56" s="12" t="s">
        <v>76</v>
      </c>
      <c r="G56" s="12">
        <f>10000+8000</f>
        <v>18000</v>
      </c>
      <c r="H56" s="12">
        <v>0.035</v>
      </c>
      <c r="I56" s="12">
        <f t="shared" si="1"/>
        <v>630</v>
      </c>
    </row>
    <row r="57" customHeight="1" spans="1:9">
      <c r="A57" s="29"/>
      <c r="B57" s="30"/>
      <c r="C57" s="31"/>
      <c r="D57" s="32"/>
      <c r="E57" s="33"/>
      <c r="F57" s="12" t="s">
        <v>77</v>
      </c>
      <c r="G57" s="12">
        <f>18000*1.04</f>
        <v>18720</v>
      </c>
      <c r="H57" s="12">
        <v>0.85</v>
      </c>
      <c r="I57" s="12">
        <f t="shared" si="1"/>
        <v>15912</v>
      </c>
    </row>
    <row r="58" customHeight="1" spans="1:9">
      <c r="A58" s="29"/>
      <c r="B58" s="30"/>
      <c r="C58" s="31"/>
      <c r="D58" s="32"/>
      <c r="E58" s="33"/>
      <c r="F58" s="12" t="s">
        <v>78</v>
      </c>
      <c r="G58" s="12">
        <f>18000*0.01</f>
        <v>180</v>
      </c>
      <c r="H58" s="12">
        <v>0</v>
      </c>
      <c r="I58" s="12">
        <f t="shared" si="1"/>
        <v>0</v>
      </c>
    </row>
    <row r="59" customHeight="1" spans="1:9">
      <c r="A59" s="34"/>
      <c r="B59" s="35"/>
      <c r="C59" s="36"/>
      <c r="D59" s="37"/>
      <c r="E59" s="38"/>
      <c r="F59" s="12" t="s">
        <v>79</v>
      </c>
      <c r="G59" s="12">
        <f>2*5*5</f>
        <v>50</v>
      </c>
      <c r="H59" s="12">
        <v>0</v>
      </c>
      <c r="I59" s="12">
        <f t="shared" si="1"/>
        <v>0</v>
      </c>
    </row>
    <row r="60" customHeight="1" spans="1:9">
      <c r="A60" s="20">
        <v>45797</v>
      </c>
      <c r="B60" s="15" t="s">
        <v>10</v>
      </c>
      <c r="C60" s="21">
        <v>79631</v>
      </c>
      <c r="D60" s="22" t="s">
        <v>80</v>
      </c>
      <c r="E60" s="23" t="s">
        <v>81</v>
      </c>
      <c r="F60" s="17" t="s">
        <v>46</v>
      </c>
      <c r="G60" s="12">
        <v>3000</v>
      </c>
      <c r="H60" s="12">
        <v>0.25</v>
      </c>
      <c r="I60" s="12">
        <f t="shared" si="1"/>
        <v>750</v>
      </c>
    </row>
    <row r="61" customHeight="1" spans="1:9">
      <c r="A61" s="29"/>
      <c r="B61" s="30"/>
      <c r="C61" s="31"/>
      <c r="D61" s="32"/>
      <c r="E61" s="33"/>
      <c r="F61" s="12" t="s">
        <v>49</v>
      </c>
      <c r="G61" s="12">
        <v>3000</v>
      </c>
      <c r="H61" s="12">
        <v>0.11</v>
      </c>
      <c r="I61" s="12">
        <f t="shared" si="1"/>
        <v>330</v>
      </c>
    </row>
    <row r="62" customHeight="1" spans="1:9">
      <c r="A62" s="29"/>
      <c r="B62" s="30"/>
      <c r="C62" s="31"/>
      <c r="D62" s="32"/>
      <c r="E62" s="33"/>
      <c r="F62" s="12" t="s">
        <v>82</v>
      </c>
      <c r="G62" s="12">
        <f>3000*4</f>
        <v>12000</v>
      </c>
      <c r="H62" s="12">
        <v>0.042</v>
      </c>
      <c r="I62" s="12">
        <f t="shared" si="1"/>
        <v>504</v>
      </c>
    </row>
    <row r="63" customHeight="1" spans="1:9">
      <c r="A63" s="29"/>
      <c r="B63" s="30"/>
      <c r="C63" s="31"/>
      <c r="D63" s="32"/>
      <c r="E63" s="33"/>
      <c r="F63" s="12" t="s">
        <v>43</v>
      </c>
      <c r="G63" s="12">
        <f>3000*1.04</f>
        <v>3120</v>
      </c>
      <c r="H63" s="12">
        <v>1.02</v>
      </c>
      <c r="I63" s="12">
        <f t="shared" si="1"/>
        <v>3182.4</v>
      </c>
    </row>
    <row r="64" customHeight="1" spans="1:9">
      <c r="A64" s="29"/>
      <c r="B64" s="30"/>
      <c r="C64" s="31"/>
      <c r="D64" s="32"/>
      <c r="E64" s="33"/>
      <c r="F64" s="12" t="s">
        <v>44</v>
      </c>
      <c r="G64" s="12">
        <f>3000*0.01</f>
        <v>30</v>
      </c>
      <c r="H64" s="12">
        <v>0</v>
      </c>
      <c r="I64" s="12">
        <f t="shared" si="1"/>
        <v>0</v>
      </c>
    </row>
    <row r="65" customHeight="1" spans="1:9">
      <c r="A65" s="34"/>
      <c r="B65" s="35"/>
      <c r="C65" s="36"/>
      <c r="D65" s="37"/>
      <c r="E65" s="38"/>
      <c r="F65" s="12" t="s">
        <v>45</v>
      </c>
      <c r="G65" s="12">
        <f>5*4</f>
        <v>20</v>
      </c>
      <c r="H65" s="12">
        <v>0</v>
      </c>
      <c r="I65" s="12">
        <f t="shared" si="1"/>
        <v>0</v>
      </c>
    </row>
    <row r="66" customHeight="1" spans="1:9">
      <c r="A66" s="20">
        <v>45797</v>
      </c>
      <c r="B66" s="15" t="s">
        <v>10</v>
      </c>
      <c r="C66" s="21">
        <v>80315</v>
      </c>
      <c r="D66" s="22" t="s">
        <v>83</v>
      </c>
      <c r="E66" s="23" t="s">
        <v>84</v>
      </c>
      <c r="F66" s="17" t="s">
        <v>46</v>
      </c>
      <c r="G66" s="12">
        <v>6000</v>
      </c>
      <c r="H66" s="12">
        <v>0.25</v>
      </c>
      <c r="I66" s="12">
        <f t="shared" si="1"/>
        <v>1500</v>
      </c>
    </row>
    <row r="67" customHeight="1" spans="1:9">
      <c r="A67" s="29"/>
      <c r="B67" s="30"/>
      <c r="C67" s="31"/>
      <c r="D67" s="32"/>
      <c r="E67" s="33"/>
      <c r="F67" s="12" t="s">
        <v>49</v>
      </c>
      <c r="G67" s="12">
        <v>6000</v>
      </c>
      <c r="H67" s="12">
        <v>0.11</v>
      </c>
      <c r="I67" s="12">
        <f t="shared" si="1"/>
        <v>660</v>
      </c>
    </row>
    <row r="68" customHeight="1" spans="1:9">
      <c r="A68" s="29"/>
      <c r="B68" s="30"/>
      <c r="C68" s="31"/>
      <c r="D68" s="32"/>
      <c r="E68" s="33"/>
      <c r="F68" s="12" t="s">
        <v>82</v>
      </c>
      <c r="G68" s="12">
        <v>24000</v>
      </c>
      <c r="H68" s="12">
        <v>0.042</v>
      </c>
      <c r="I68" s="12">
        <f t="shared" ref="I68:I115" si="2">G68*H68</f>
        <v>1008</v>
      </c>
    </row>
    <row r="69" customHeight="1" spans="1:9">
      <c r="A69" s="29"/>
      <c r="B69" s="30"/>
      <c r="C69" s="31"/>
      <c r="D69" s="32"/>
      <c r="E69" s="33"/>
      <c r="F69" s="12" t="s">
        <v>85</v>
      </c>
      <c r="G69" s="12">
        <v>6000</v>
      </c>
      <c r="H69" s="12">
        <v>0.03</v>
      </c>
      <c r="I69" s="12">
        <f t="shared" si="2"/>
        <v>180</v>
      </c>
    </row>
    <row r="70" customHeight="1" spans="1:9">
      <c r="A70" s="29"/>
      <c r="B70" s="30"/>
      <c r="C70" s="31"/>
      <c r="D70" s="32"/>
      <c r="E70" s="33"/>
      <c r="F70" s="12" t="s">
        <v>86</v>
      </c>
      <c r="G70" s="12">
        <v>6000</v>
      </c>
      <c r="H70" s="12">
        <v>0.32</v>
      </c>
      <c r="I70" s="12">
        <f t="shared" si="2"/>
        <v>1920</v>
      </c>
    </row>
    <row r="71" customHeight="1" spans="1:9">
      <c r="A71" s="29"/>
      <c r="B71" s="30"/>
      <c r="C71" s="31"/>
      <c r="D71" s="32"/>
      <c r="E71" s="33"/>
      <c r="F71" s="12" t="s">
        <v>87</v>
      </c>
      <c r="G71" s="12">
        <v>6240</v>
      </c>
      <c r="H71" s="12">
        <v>0.85</v>
      </c>
      <c r="I71" s="12">
        <f t="shared" si="2"/>
        <v>5304</v>
      </c>
    </row>
    <row r="72" customHeight="1" spans="1:9">
      <c r="A72" s="29"/>
      <c r="B72" s="30"/>
      <c r="C72" s="31"/>
      <c r="D72" s="32"/>
      <c r="E72" s="33"/>
      <c r="F72" s="12" t="s">
        <v>88</v>
      </c>
      <c r="G72" s="12">
        <v>60</v>
      </c>
      <c r="H72" s="12">
        <v>0</v>
      </c>
      <c r="I72" s="12">
        <f t="shared" si="2"/>
        <v>0</v>
      </c>
    </row>
    <row r="73" customHeight="1" spans="1:9">
      <c r="A73" s="34"/>
      <c r="B73" s="35"/>
      <c r="C73" s="36"/>
      <c r="D73" s="37"/>
      <c r="E73" s="38"/>
      <c r="F73" s="1" t="s">
        <v>89</v>
      </c>
      <c r="G73" s="12">
        <v>20</v>
      </c>
      <c r="H73" s="12">
        <v>0</v>
      </c>
      <c r="I73" s="12">
        <f t="shared" si="2"/>
        <v>0</v>
      </c>
    </row>
    <row r="74" customHeight="1" spans="1:9">
      <c r="A74" s="11">
        <v>45803</v>
      </c>
      <c r="B74" s="11" t="s">
        <v>10</v>
      </c>
      <c r="C74" s="39">
        <v>80466</v>
      </c>
      <c r="D74" s="40" t="s">
        <v>90</v>
      </c>
      <c r="E74" s="41" t="s">
        <v>91</v>
      </c>
      <c r="F74" s="17" t="s">
        <v>43</v>
      </c>
      <c r="G74" s="12">
        <v>4160</v>
      </c>
      <c r="H74" s="12">
        <v>1.02</v>
      </c>
      <c r="I74" s="12">
        <f t="shared" si="2"/>
        <v>4243.2</v>
      </c>
    </row>
    <row r="75" customHeight="1" spans="1:9">
      <c r="A75" s="11"/>
      <c r="B75" s="11"/>
      <c r="C75" s="42"/>
      <c r="D75" s="40"/>
      <c r="E75" s="11"/>
      <c r="F75" s="17" t="s">
        <v>44</v>
      </c>
      <c r="G75" s="12">
        <v>40</v>
      </c>
      <c r="H75" s="12">
        <v>0</v>
      </c>
      <c r="I75" s="12">
        <f t="shared" si="2"/>
        <v>0</v>
      </c>
    </row>
    <row r="76" customHeight="1" spans="1:9">
      <c r="A76" s="11"/>
      <c r="B76" s="11"/>
      <c r="C76" s="42"/>
      <c r="D76" s="40"/>
      <c r="E76" s="11"/>
      <c r="F76" s="12" t="s">
        <v>50</v>
      </c>
      <c r="G76" s="12">
        <v>28000</v>
      </c>
      <c r="H76" s="12">
        <v>0.042</v>
      </c>
      <c r="I76" s="12">
        <f t="shared" si="2"/>
        <v>1176</v>
      </c>
    </row>
    <row r="77" customHeight="1" spans="1:9">
      <c r="A77" s="11"/>
      <c r="B77" s="11"/>
      <c r="C77" s="42"/>
      <c r="D77" s="40"/>
      <c r="E77" s="11"/>
      <c r="F77" s="17" t="s">
        <v>46</v>
      </c>
      <c r="G77" s="12">
        <v>4000</v>
      </c>
      <c r="H77" s="12">
        <v>0.25</v>
      </c>
      <c r="I77" s="12">
        <f t="shared" si="2"/>
        <v>1000</v>
      </c>
    </row>
    <row r="78" customHeight="1" spans="1:9">
      <c r="A78" s="11"/>
      <c r="B78" s="11"/>
      <c r="C78" s="42"/>
      <c r="D78" s="40"/>
      <c r="E78" s="11"/>
      <c r="F78" s="12" t="s">
        <v>47</v>
      </c>
      <c r="G78" s="12">
        <v>4000</v>
      </c>
      <c r="H78" s="12">
        <v>0.11</v>
      </c>
      <c r="I78" s="12">
        <f t="shared" si="2"/>
        <v>440</v>
      </c>
    </row>
    <row r="79" customHeight="1" spans="1:9">
      <c r="A79" s="11">
        <v>45805</v>
      </c>
      <c r="B79" s="11" t="s">
        <v>10</v>
      </c>
      <c r="C79" s="39">
        <v>80778</v>
      </c>
      <c r="D79" s="40" t="s">
        <v>92</v>
      </c>
      <c r="E79" s="41" t="s">
        <v>93</v>
      </c>
      <c r="F79" s="17" t="s">
        <v>43</v>
      </c>
      <c r="G79" s="12">
        <v>3120</v>
      </c>
      <c r="H79" s="12">
        <v>1.02</v>
      </c>
      <c r="I79" s="12">
        <f t="shared" si="2"/>
        <v>3182.4</v>
      </c>
    </row>
    <row r="80" customHeight="1" spans="1:9">
      <c r="A80" s="11"/>
      <c r="B80" s="11"/>
      <c r="C80" s="42"/>
      <c r="D80" s="40"/>
      <c r="E80" s="11"/>
      <c r="F80" s="17" t="s">
        <v>44</v>
      </c>
      <c r="G80" s="12">
        <v>30</v>
      </c>
      <c r="H80" s="12">
        <v>0</v>
      </c>
      <c r="I80" s="12">
        <f t="shared" si="2"/>
        <v>0</v>
      </c>
    </row>
    <row r="81" customHeight="1" spans="1:9">
      <c r="A81" s="11"/>
      <c r="B81" s="11"/>
      <c r="C81" s="42"/>
      <c r="D81" s="40"/>
      <c r="E81" s="11"/>
      <c r="F81" s="17" t="s">
        <v>45</v>
      </c>
      <c r="G81" s="12">
        <v>10</v>
      </c>
      <c r="H81" s="12">
        <v>0</v>
      </c>
      <c r="I81" s="12">
        <f t="shared" si="2"/>
        <v>0</v>
      </c>
    </row>
    <row r="82" customHeight="1" spans="1:9">
      <c r="A82" s="11"/>
      <c r="B82" s="11"/>
      <c r="C82" s="42"/>
      <c r="D82" s="40"/>
      <c r="E82" s="11"/>
      <c r="F82" s="12" t="s">
        <v>94</v>
      </c>
      <c r="G82" s="12">
        <v>15000</v>
      </c>
      <c r="H82" s="12">
        <v>0.042</v>
      </c>
      <c r="I82" s="12">
        <f t="shared" si="2"/>
        <v>630</v>
      </c>
    </row>
    <row r="83" customHeight="1" spans="1:9">
      <c r="A83" s="11"/>
      <c r="B83" s="11"/>
      <c r="C83" s="42"/>
      <c r="D83" s="40"/>
      <c r="E83" s="11"/>
      <c r="F83" s="12" t="s">
        <v>85</v>
      </c>
      <c r="G83" s="12">
        <v>3000</v>
      </c>
      <c r="H83" s="12">
        <v>0.03</v>
      </c>
      <c r="I83" s="12">
        <f t="shared" si="2"/>
        <v>90</v>
      </c>
    </row>
    <row r="84" customHeight="1" spans="1:9">
      <c r="A84" s="11"/>
      <c r="B84" s="11"/>
      <c r="C84" s="42"/>
      <c r="D84" s="40"/>
      <c r="E84" s="11"/>
      <c r="F84" s="17" t="s">
        <v>46</v>
      </c>
      <c r="G84" s="12">
        <v>3000</v>
      </c>
      <c r="H84" s="12">
        <v>0.25</v>
      </c>
      <c r="I84" s="12">
        <f t="shared" si="2"/>
        <v>750</v>
      </c>
    </row>
    <row r="85" customHeight="1" spans="1:9">
      <c r="A85" s="11"/>
      <c r="B85" s="11"/>
      <c r="C85" s="42"/>
      <c r="D85" s="40"/>
      <c r="E85" s="11"/>
      <c r="F85" s="12" t="s">
        <v>47</v>
      </c>
      <c r="G85" s="12">
        <v>3000</v>
      </c>
      <c r="H85" s="12">
        <v>0.11</v>
      </c>
      <c r="I85" s="12">
        <f t="shared" si="2"/>
        <v>330</v>
      </c>
    </row>
    <row r="86" customHeight="1" spans="1:9">
      <c r="A86" s="11"/>
      <c r="B86" s="11"/>
      <c r="C86" s="42"/>
      <c r="D86" s="40"/>
      <c r="E86" s="11"/>
      <c r="F86" s="17" t="s">
        <v>43</v>
      </c>
      <c r="G86" s="12">
        <v>94</v>
      </c>
      <c r="H86" s="12">
        <v>1.02</v>
      </c>
      <c r="I86" s="12">
        <f t="shared" si="2"/>
        <v>95.88</v>
      </c>
    </row>
    <row r="87" customHeight="1" spans="1:9">
      <c r="A87" s="11"/>
      <c r="B87" s="11"/>
      <c r="C87" s="42"/>
      <c r="D87" s="40"/>
      <c r="E87" s="11"/>
      <c r="F87" s="17" t="s">
        <v>44</v>
      </c>
      <c r="G87" s="12">
        <v>1</v>
      </c>
      <c r="H87" s="12">
        <v>0</v>
      </c>
      <c r="I87" s="12">
        <f t="shared" si="2"/>
        <v>0</v>
      </c>
    </row>
    <row r="88" customHeight="1" spans="1:9">
      <c r="A88" s="11"/>
      <c r="B88" s="11"/>
      <c r="C88" s="42"/>
      <c r="D88" s="40"/>
      <c r="E88" s="11"/>
      <c r="F88" s="12" t="s">
        <v>94</v>
      </c>
      <c r="G88" s="12">
        <v>450</v>
      </c>
      <c r="H88" s="12">
        <v>0.042</v>
      </c>
      <c r="I88" s="12">
        <f t="shared" si="2"/>
        <v>18.9</v>
      </c>
    </row>
    <row r="89" customHeight="1" spans="1:9">
      <c r="A89" s="11"/>
      <c r="B89" s="11"/>
      <c r="C89" s="42"/>
      <c r="D89" s="40"/>
      <c r="E89" s="11"/>
      <c r="F89" s="12" t="s">
        <v>85</v>
      </c>
      <c r="G89" s="12">
        <v>90</v>
      </c>
      <c r="H89" s="12">
        <v>0.03</v>
      </c>
      <c r="I89" s="12">
        <f t="shared" si="2"/>
        <v>2.7</v>
      </c>
    </row>
    <row r="90" customHeight="1" spans="1:9">
      <c r="A90" s="11"/>
      <c r="B90" s="11"/>
      <c r="C90" s="42"/>
      <c r="D90" s="40"/>
      <c r="E90" s="11"/>
      <c r="F90" s="17" t="s">
        <v>46</v>
      </c>
      <c r="G90" s="12">
        <v>90</v>
      </c>
      <c r="H90" s="12">
        <v>0.25</v>
      </c>
      <c r="I90" s="12">
        <f t="shared" si="2"/>
        <v>22.5</v>
      </c>
    </row>
    <row r="91" customHeight="1" spans="1:9">
      <c r="A91" s="11"/>
      <c r="B91" s="11"/>
      <c r="C91" s="42"/>
      <c r="D91" s="40"/>
      <c r="E91" s="11"/>
      <c r="F91" s="12" t="s">
        <v>47</v>
      </c>
      <c r="G91" s="12">
        <v>90</v>
      </c>
      <c r="H91" s="12">
        <v>0.11</v>
      </c>
      <c r="I91" s="12">
        <f t="shared" si="2"/>
        <v>9.9</v>
      </c>
    </row>
    <row r="92" customHeight="1" spans="1:9">
      <c r="A92" s="11">
        <v>45811</v>
      </c>
      <c r="B92" s="11" t="s">
        <v>10</v>
      </c>
      <c r="C92" s="39">
        <v>81897</v>
      </c>
      <c r="D92" s="40" t="s">
        <v>95</v>
      </c>
      <c r="E92" s="41" t="s">
        <v>96</v>
      </c>
      <c r="F92" s="17" t="s">
        <v>43</v>
      </c>
      <c r="G92" s="12">
        <v>4160</v>
      </c>
      <c r="H92" s="12">
        <v>1.02</v>
      </c>
      <c r="I92" s="12">
        <f t="shared" si="2"/>
        <v>4243.2</v>
      </c>
    </row>
    <row r="93" customHeight="1" spans="1:9">
      <c r="A93" s="11"/>
      <c r="B93" s="11"/>
      <c r="C93" s="42"/>
      <c r="D93" s="40"/>
      <c r="E93" s="11"/>
      <c r="F93" s="17" t="s">
        <v>44</v>
      </c>
      <c r="G93" s="12">
        <v>40</v>
      </c>
      <c r="H93" s="12">
        <v>0</v>
      </c>
      <c r="I93" s="12">
        <f t="shared" si="2"/>
        <v>0</v>
      </c>
    </row>
    <row r="94" customHeight="1" spans="1:9">
      <c r="A94" s="11"/>
      <c r="B94" s="11"/>
      <c r="C94" s="42"/>
      <c r="D94" s="40"/>
      <c r="E94" s="11"/>
      <c r="F94" s="12" t="s">
        <v>50</v>
      </c>
      <c r="G94" s="12">
        <v>28000</v>
      </c>
      <c r="H94" s="12">
        <v>0.042</v>
      </c>
      <c r="I94" s="12">
        <f t="shared" si="2"/>
        <v>1176</v>
      </c>
    </row>
    <row r="95" customHeight="1" spans="1:9">
      <c r="A95" s="11"/>
      <c r="B95" s="11"/>
      <c r="C95" s="42"/>
      <c r="D95" s="40"/>
      <c r="E95" s="11"/>
      <c r="F95" s="17" t="s">
        <v>46</v>
      </c>
      <c r="G95" s="12">
        <v>4000</v>
      </c>
      <c r="H95" s="12">
        <v>0.25</v>
      </c>
      <c r="I95" s="12">
        <f t="shared" si="2"/>
        <v>1000</v>
      </c>
    </row>
    <row r="96" customHeight="1" spans="1:9">
      <c r="A96" s="11"/>
      <c r="B96" s="11"/>
      <c r="C96" s="42"/>
      <c r="D96" s="40"/>
      <c r="E96" s="11"/>
      <c r="F96" s="12" t="s">
        <v>47</v>
      </c>
      <c r="G96" s="12">
        <v>4000</v>
      </c>
      <c r="H96" s="12">
        <v>0.11</v>
      </c>
      <c r="I96" s="12">
        <f t="shared" si="2"/>
        <v>440</v>
      </c>
    </row>
    <row r="97" customHeight="1" spans="1:9">
      <c r="A97" s="11">
        <v>45814</v>
      </c>
      <c r="B97" s="11" t="s">
        <v>10</v>
      </c>
      <c r="C97" s="39">
        <v>82535</v>
      </c>
      <c r="D97" s="40" t="s">
        <v>97</v>
      </c>
      <c r="E97" s="41" t="s">
        <v>98</v>
      </c>
      <c r="F97" s="17" t="s">
        <v>43</v>
      </c>
      <c r="G97" s="12">
        <v>4680</v>
      </c>
      <c r="H97" s="12">
        <v>1.02</v>
      </c>
      <c r="I97" s="12">
        <f t="shared" si="2"/>
        <v>4773.6</v>
      </c>
    </row>
    <row r="98" customHeight="1" spans="1:9">
      <c r="A98" s="11"/>
      <c r="B98" s="11"/>
      <c r="C98" s="42"/>
      <c r="D98" s="40"/>
      <c r="E98" s="11"/>
      <c r="F98" s="17" t="s">
        <v>44</v>
      </c>
      <c r="G98" s="12">
        <v>45</v>
      </c>
      <c r="H98" s="12">
        <v>0</v>
      </c>
      <c r="I98" s="12">
        <f t="shared" si="2"/>
        <v>0</v>
      </c>
    </row>
    <row r="99" customHeight="1" spans="1:9">
      <c r="A99" s="11"/>
      <c r="B99" s="11"/>
      <c r="C99" s="42"/>
      <c r="D99" s="40"/>
      <c r="E99" s="11"/>
      <c r="F99" s="12" t="s">
        <v>50</v>
      </c>
      <c r="G99" s="12">
        <v>31500</v>
      </c>
      <c r="H99" s="12">
        <v>0.042</v>
      </c>
      <c r="I99" s="12">
        <f t="shared" si="2"/>
        <v>1323</v>
      </c>
    </row>
    <row r="100" customHeight="1" spans="1:9">
      <c r="A100" s="11"/>
      <c r="B100" s="11"/>
      <c r="C100" s="42"/>
      <c r="D100" s="40"/>
      <c r="E100" s="11"/>
      <c r="F100" s="17" t="s">
        <v>46</v>
      </c>
      <c r="G100" s="12">
        <v>4500</v>
      </c>
      <c r="H100" s="12">
        <v>0.25</v>
      </c>
      <c r="I100" s="12">
        <f t="shared" si="2"/>
        <v>1125</v>
      </c>
    </row>
    <row r="101" customHeight="1" spans="1:9">
      <c r="A101" s="11"/>
      <c r="B101" s="11"/>
      <c r="C101" s="42"/>
      <c r="D101" s="40"/>
      <c r="E101" s="11"/>
      <c r="F101" s="12" t="s">
        <v>47</v>
      </c>
      <c r="G101" s="12">
        <v>4500</v>
      </c>
      <c r="H101" s="12">
        <v>0.11</v>
      </c>
      <c r="I101" s="12">
        <f t="shared" si="2"/>
        <v>495</v>
      </c>
    </row>
    <row r="102" customHeight="1" spans="1:9">
      <c r="A102" s="11">
        <v>45814</v>
      </c>
      <c r="B102" s="11" t="s">
        <v>10</v>
      </c>
      <c r="C102" s="39">
        <v>76583</v>
      </c>
      <c r="D102" s="40" t="s">
        <v>99</v>
      </c>
      <c r="E102" s="41" t="s">
        <v>100</v>
      </c>
      <c r="F102" s="17" t="s">
        <v>101</v>
      </c>
      <c r="G102" s="12">
        <v>1500</v>
      </c>
      <c r="H102" s="12">
        <v>1.02</v>
      </c>
      <c r="I102" s="12">
        <f t="shared" si="2"/>
        <v>1530</v>
      </c>
    </row>
    <row r="103" customHeight="1" spans="1:9">
      <c r="A103" s="11"/>
      <c r="B103" s="11"/>
      <c r="C103" s="42"/>
      <c r="D103" s="40"/>
      <c r="E103" s="11"/>
      <c r="F103" s="17" t="s">
        <v>44</v>
      </c>
      <c r="G103" s="12">
        <v>15</v>
      </c>
      <c r="H103" s="12">
        <v>0</v>
      </c>
      <c r="I103" s="12">
        <f t="shared" si="2"/>
        <v>0</v>
      </c>
    </row>
    <row r="104" customHeight="1" spans="1:9">
      <c r="A104" s="11"/>
      <c r="B104" s="11"/>
      <c r="C104" s="42"/>
      <c r="D104" s="40"/>
      <c r="E104" s="11"/>
      <c r="F104" s="17" t="s">
        <v>38</v>
      </c>
      <c r="G104" s="12">
        <v>500</v>
      </c>
      <c r="H104" s="12">
        <v>1.02</v>
      </c>
      <c r="I104" s="12">
        <f t="shared" si="2"/>
        <v>510</v>
      </c>
    </row>
    <row r="105" customHeight="1" spans="1:9">
      <c r="A105" s="11"/>
      <c r="B105" s="11"/>
      <c r="C105" s="42"/>
      <c r="D105" s="40"/>
      <c r="E105" s="11"/>
      <c r="F105" s="17" t="s">
        <v>39</v>
      </c>
      <c r="G105" s="12">
        <v>5</v>
      </c>
      <c r="H105" s="12">
        <v>0</v>
      </c>
      <c r="I105" s="12">
        <f t="shared" si="2"/>
        <v>0</v>
      </c>
    </row>
    <row r="106" customHeight="1" spans="1:9">
      <c r="A106" s="11"/>
      <c r="B106" s="11"/>
      <c r="C106" s="42"/>
      <c r="D106" s="40"/>
      <c r="E106" s="11"/>
      <c r="F106" s="17" t="s">
        <v>46</v>
      </c>
      <c r="G106" s="12">
        <v>500</v>
      </c>
      <c r="H106" s="12">
        <v>0.25</v>
      </c>
      <c r="I106" s="12">
        <f t="shared" si="2"/>
        <v>125</v>
      </c>
    </row>
    <row r="107" customHeight="1" spans="1:9">
      <c r="A107" s="11"/>
      <c r="B107" s="11"/>
      <c r="C107" s="42"/>
      <c r="D107" s="40"/>
      <c r="E107" s="11"/>
      <c r="F107" s="12" t="s">
        <v>47</v>
      </c>
      <c r="G107" s="12">
        <v>500</v>
      </c>
      <c r="H107" s="12">
        <v>0.11</v>
      </c>
      <c r="I107" s="12">
        <f t="shared" si="2"/>
        <v>55</v>
      </c>
    </row>
    <row r="108" customHeight="1" spans="1:9">
      <c r="A108" s="11"/>
      <c r="B108" s="11"/>
      <c r="C108" s="42"/>
      <c r="D108" s="40"/>
      <c r="E108" s="11"/>
      <c r="F108" s="17" t="s">
        <v>46</v>
      </c>
      <c r="G108" s="12">
        <v>1500</v>
      </c>
      <c r="H108" s="12">
        <v>0.25</v>
      </c>
      <c r="I108" s="12">
        <f t="shared" si="2"/>
        <v>375</v>
      </c>
    </row>
    <row r="109" customHeight="1" spans="1:9">
      <c r="A109" s="11"/>
      <c r="B109" s="11"/>
      <c r="C109" s="42"/>
      <c r="D109" s="40"/>
      <c r="E109" s="11"/>
      <c r="F109" s="12" t="s">
        <v>47</v>
      </c>
      <c r="G109" s="12">
        <v>1500</v>
      </c>
      <c r="H109" s="12">
        <v>0.11</v>
      </c>
      <c r="I109" s="12">
        <f t="shared" si="2"/>
        <v>165</v>
      </c>
    </row>
    <row r="110" customHeight="1" spans="1:9">
      <c r="A110" s="11"/>
      <c r="B110" s="11"/>
      <c r="C110" s="42"/>
      <c r="D110" s="40"/>
      <c r="E110" s="11"/>
      <c r="F110" s="12" t="s">
        <v>50</v>
      </c>
      <c r="G110" s="12">
        <v>14000</v>
      </c>
      <c r="H110" s="12">
        <v>0.042</v>
      </c>
      <c r="I110" s="12">
        <f t="shared" si="2"/>
        <v>588</v>
      </c>
    </row>
    <row r="111" customHeight="1" spans="1:9">
      <c r="A111" s="43">
        <v>45819</v>
      </c>
      <c r="B111" s="43" t="s">
        <v>10</v>
      </c>
      <c r="C111" s="44" t="s">
        <v>102</v>
      </c>
      <c r="D111" s="45" t="s">
        <v>103</v>
      </c>
      <c r="E111" s="46" t="s">
        <v>104</v>
      </c>
      <c r="F111" s="47" t="s">
        <v>43</v>
      </c>
      <c r="G111" s="48">
        <f>8000*1.04</f>
        <v>8320</v>
      </c>
      <c r="H111" s="48">
        <v>1.02</v>
      </c>
      <c r="I111" s="48">
        <f t="shared" si="2"/>
        <v>8486.4</v>
      </c>
    </row>
    <row r="112" customHeight="1" spans="1:9">
      <c r="A112" s="43"/>
      <c r="B112" s="43"/>
      <c r="C112" s="49"/>
      <c r="D112" s="45"/>
      <c r="E112" s="43"/>
      <c r="F112" s="47" t="s">
        <v>44</v>
      </c>
      <c r="G112" s="48">
        <f>8000*0.01</f>
        <v>80</v>
      </c>
      <c r="H112" s="48">
        <v>0</v>
      </c>
      <c r="I112" s="48">
        <f t="shared" si="2"/>
        <v>0</v>
      </c>
    </row>
    <row r="113" customHeight="1" spans="1:9">
      <c r="A113" s="43"/>
      <c r="B113" s="43"/>
      <c r="C113" s="49"/>
      <c r="D113" s="45"/>
      <c r="E113" s="43"/>
      <c r="F113" s="47" t="s">
        <v>45</v>
      </c>
      <c r="G113" s="50">
        <f>4*5</f>
        <v>20</v>
      </c>
      <c r="H113" s="48">
        <v>0</v>
      </c>
      <c r="I113" s="48">
        <f t="shared" si="2"/>
        <v>0</v>
      </c>
    </row>
    <row r="114" customHeight="1" spans="1:9">
      <c r="A114" s="43"/>
      <c r="B114" s="43"/>
      <c r="C114" s="49"/>
      <c r="D114" s="45"/>
      <c r="E114" s="43"/>
      <c r="F114" s="48" t="s">
        <v>105</v>
      </c>
      <c r="G114" s="48">
        <f>8000*4</f>
        <v>32000</v>
      </c>
      <c r="H114" s="48">
        <v>0.042</v>
      </c>
      <c r="I114" s="48">
        <f t="shared" si="2"/>
        <v>1344</v>
      </c>
    </row>
    <row r="115" customHeight="1" spans="1:9">
      <c r="A115" s="43"/>
      <c r="B115" s="43"/>
      <c r="C115" s="49"/>
      <c r="D115" s="45"/>
      <c r="E115" s="43"/>
      <c r="F115" s="48" t="s">
        <v>47</v>
      </c>
      <c r="G115" s="48">
        <v>8000</v>
      </c>
      <c r="H115" s="48">
        <v>0.11</v>
      </c>
      <c r="I115" s="48">
        <f t="shared" si="2"/>
        <v>880</v>
      </c>
    </row>
    <row r="116" customHeight="1" spans="1:9">
      <c r="A116" s="11">
        <v>45820</v>
      </c>
      <c r="B116" s="12" t="s">
        <v>10</v>
      </c>
      <c r="C116" s="18" t="s">
        <v>106</v>
      </c>
      <c r="D116" s="14" t="s">
        <v>107</v>
      </c>
      <c r="E116" s="13" t="s">
        <v>108</v>
      </c>
      <c r="F116" s="17" t="s">
        <v>46</v>
      </c>
      <c r="G116" s="12">
        <v>7000</v>
      </c>
      <c r="H116" s="12">
        <v>0.25</v>
      </c>
      <c r="I116" s="12">
        <f t="shared" ref="I116:I143" si="3">G116*H116</f>
        <v>1750</v>
      </c>
    </row>
    <row r="117" customHeight="1" spans="1:9">
      <c r="A117" s="11"/>
      <c r="B117" s="12"/>
      <c r="C117" s="18"/>
      <c r="D117" s="14"/>
      <c r="E117" s="13"/>
      <c r="F117" s="12" t="s">
        <v>49</v>
      </c>
      <c r="G117" s="12">
        <v>7000</v>
      </c>
      <c r="H117" s="12">
        <v>0.11</v>
      </c>
      <c r="I117" s="12">
        <f t="shared" si="3"/>
        <v>770</v>
      </c>
    </row>
    <row r="118" customHeight="1" spans="1:9">
      <c r="A118" s="11"/>
      <c r="B118" s="12"/>
      <c r="C118" s="18"/>
      <c r="D118" s="14"/>
      <c r="E118" s="13"/>
      <c r="F118" s="17" t="s">
        <v>46</v>
      </c>
      <c r="G118" s="12">
        <v>11000</v>
      </c>
      <c r="H118" s="12">
        <v>0.25</v>
      </c>
      <c r="I118" s="12">
        <f t="shared" si="3"/>
        <v>2750</v>
      </c>
    </row>
    <row r="119" customHeight="1" spans="1:9">
      <c r="A119" s="11"/>
      <c r="B119" s="12"/>
      <c r="C119" s="18"/>
      <c r="D119" s="14"/>
      <c r="E119" s="13"/>
      <c r="F119" s="12" t="s">
        <v>49</v>
      </c>
      <c r="G119" s="12">
        <v>11000</v>
      </c>
      <c r="H119" s="12">
        <v>0.11</v>
      </c>
      <c r="I119" s="12">
        <f t="shared" si="3"/>
        <v>1210</v>
      </c>
    </row>
    <row r="120" customHeight="1" spans="1:9">
      <c r="A120" s="11"/>
      <c r="B120" s="12"/>
      <c r="C120" s="18"/>
      <c r="D120" s="14"/>
      <c r="E120" s="13"/>
      <c r="F120" s="12" t="s">
        <v>74</v>
      </c>
      <c r="G120" s="12">
        <v>48000</v>
      </c>
      <c r="H120" s="12">
        <v>0.042</v>
      </c>
      <c r="I120" s="12">
        <f t="shared" si="3"/>
        <v>2016</v>
      </c>
    </row>
    <row r="121" customHeight="1" spans="1:9">
      <c r="A121" s="11"/>
      <c r="B121" s="12"/>
      <c r="C121" s="18"/>
      <c r="D121" s="14"/>
      <c r="E121" s="13"/>
      <c r="F121" s="12" t="s">
        <v>75</v>
      </c>
      <c r="G121" s="12">
        <v>24000</v>
      </c>
      <c r="H121" s="12">
        <v>0.042</v>
      </c>
      <c r="I121" s="12">
        <f t="shared" si="3"/>
        <v>1008</v>
      </c>
    </row>
    <row r="122" customHeight="1" spans="1:9">
      <c r="A122" s="11"/>
      <c r="B122" s="12"/>
      <c r="C122" s="18"/>
      <c r="D122" s="14"/>
      <c r="E122" s="13"/>
      <c r="F122" s="12" t="s">
        <v>74</v>
      </c>
      <c r="G122" s="12">
        <v>18000</v>
      </c>
      <c r="H122" s="12">
        <v>0.042</v>
      </c>
      <c r="I122" s="12">
        <f t="shared" si="3"/>
        <v>756</v>
      </c>
    </row>
    <row r="123" customHeight="1" spans="1:9">
      <c r="A123" s="11"/>
      <c r="B123" s="12"/>
      <c r="C123" s="18"/>
      <c r="D123" s="14"/>
      <c r="E123" s="13"/>
      <c r="F123" s="12" t="s">
        <v>75</v>
      </c>
      <c r="G123" s="12">
        <v>4000</v>
      </c>
      <c r="H123" s="12">
        <v>0.042</v>
      </c>
      <c r="I123" s="12">
        <f t="shared" si="3"/>
        <v>168</v>
      </c>
    </row>
    <row r="124" customHeight="1" spans="1:9">
      <c r="A124" s="11"/>
      <c r="B124" s="12"/>
      <c r="C124" s="18"/>
      <c r="D124" s="14"/>
      <c r="E124" s="13"/>
      <c r="F124" s="12" t="s">
        <v>76</v>
      </c>
      <c r="G124" s="12">
        <v>18000</v>
      </c>
      <c r="H124" s="12">
        <v>0.035</v>
      </c>
      <c r="I124" s="12">
        <f t="shared" si="3"/>
        <v>630</v>
      </c>
    </row>
    <row r="125" customHeight="1" spans="1:9">
      <c r="A125" s="11"/>
      <c r="B125" s="12"/>
      <c r="C125" s="18"/>
      <c r="D125" s="14"/>
      <c r="E125" s="13"/>
      <c r="F125" s="12" t="s">
        <v>77</v>
      </c>
      <c r="G125" s="12">
        <v>18720</v>
      </c>
      <c r="H125" s="12">
        <v>0.85</v>
      </c>
      <c r="I125" s="12">
        <f t="shared" si="3"/>
        <v>15912</v>
      </c>
    </row>
    <row r="126" customHeight="1" spans="1:9">
      <c r="A126" s="11"/>
      <c r="B126" s="12"/>
      <c r="C126" s="18"/>
      <c r="D126" s="14"/>
      <c r="E126" s="13"/>
      <c r="F126" s="12" t="s">
        <v>78</v>
      </c>
      <c r="G126" s="12">
        <v>180</v>
      </c>
      <c r="H126" s="12">
        <v>0</v>
      </c>
      <c r="I126" s="12">
        <f t="shared" si="3"/>
        <v>0</v>
      </c>
    </row>
    <row r="127" customHeight="1" spans="1:9">
      <c r="A127" s="11">
        <v>45820</v>
      </c>
      <c r="B127" s="12" t="s">
        <v>10</v>
      </c>
      <c r="C127" s="18">
        <v>79631</v>
      </c>
      <c r="D127" s="14" t="s">
        <v>109</v>
      </c>
      <c r="E127" s="13" t="s">
        <v>110</v>
      </c>
      <c r="F127" s="17" t="s">
        <v>46</v>
      </c>
      <c r="G127" s="12">
        <v>70</v>
      </c>
      <c r="H127" s="12">
        <v>0.25</v>
      </c>
      <c r="I127" s="12">
        <f t="shared" si="3"/>
        <v>17.5</v>
      </c>
    </row>
    <row r="128" customHeight="1" spans="1:9">
      <c r="A128" s="11"/>
      <c r="B128" s="12"/>
      <c r="C128" s="18"/>
      <c r="D128" s="14"/>
      <c r="E128" s="13"/>
      <c r="F128" s="12" t="s">
        <v>49</v>
      </c>
      <c r="G128" s="12">
        <v>70</v>
      </c>
      <c r="H128" s="12">
        <v>0.11</v>
      </c>
      <c r="I128" s="12">
        <f t="shared" si="3"/>
        <v>7.7</v>
      </c>
    </row>
    <row r="129" customHeight="1" spans="1:9">
      <c r="A129" s="11"/>
      <c r="B129" s="12"/>
      <c r="C129" s="18"/>
      <c r="D129" s="14"/>
      <c r="E129" s="13"/>
      <c r="F129" s="12" t="s">
        <v>82</v>
      </c>
      <c r="G129" s="12">
        <v>280</v>
      </c>
      <c r="H129" s="12">
        <v>0.042</v>
      </c>
      <c r="I129" s="12">
        <f t="shared" si="3"/>
        <v>11.76</v>
      </c>
    </row>
    <row r="130" customHeight="1" spans="1:9">
      <c r="A130" s="11"/>
      <c r="B130" s="12"/>
      <c r="C130" s="18"/>
      <c r="D130" s="14"/>
      <c r="E130" s="13"/>
      <c r="F130" s="12" t="s">
        <v>43</v>
      </c>
      <c r="G130" s="12">
        <v>73</v>
      </c>
      <c r="H130" s="12">
        <v>1.02</v>
      </c>
      <c r="I130" s="12">
        <f t="shared" si="3"/>
        <v>74.46</v>
      </c>
    </row>
    <row r="131" customHeight="1" spans="1:9">
      <c r="A131" s="11"/>
      <c r="B131" s="12"/>
      <c r="C131" s="18"/>
      <c r="D131" s="14"/>
      <c r="E131" s="13"/>
      <c r="F131" s="12" t="s">
        <v>44</v>
      </c>
      <c r="G131" s="12">
        <v>1</v>
      </c>
      <c r="H131" s="12">
        <v>0</v>
      </c>
      <c r="I131" s="12">
        <f t="shared" si="3"/>
        <v>0</v>
      </c>
    </row>
    <row r="132" customHeight="1" spans="1:9">
      <c r="A132" s="11">
        <v>45825</v>
      </c>
      <c r="B132" s="12" t="s">
        <v>10</v>
      </c>
      <c r="C132" s="18">
        <v>80688</v>
      </c>
      <c r="D132" s="14" t="s">
        <v>111</v>
      </c>
      <c r="E132" s="13" t="s">
        <v>112</v>
      </c>
      <c r="F132" s="17" t="s">
        <v>46</v>
      </c>
      <c r="G132" s="12">
        <v>8000</v>
      </c>
      <c r="H132" s="12">
        <v>0.25</v>
      </c>
      <c r="I132" s="12">
        <f t="shared" si="3"/>
        <v>2000</v>
      </c>
    </row>
    <row r="133" customHeight="1" spans="1:9">
      <c r="A133" s="11"/>
      <c r="B133" s="12"/>
      <c r="C133" s="18"/>
      <c r="D133" s="14"/>
      <c r="E133" s="13"/>
      <c r="F133" s="12" t="s">
        <v>49</v>
      </c>
      <c r="G133" s="12">
        <v>8000</v>
      </c>
      <c r="H133" s="12">
        <v>0.11</v>
      </c>
      <c r="I133" s="12">
        <f t="shared" si="3"/>
        <v>880</v>
      </c>
    </row>
    <row r="134" customHeight="1" spans="1:9">
      <c r="A134" s="11"/>
      <c r="B134" s="12"/>
      <c r="C134" s="18"/>
      <c r="D134" s="14"/>
      <c r="E134" s="13"/>
      <c r="F134" s="12" t="s">
        <v>74</v>
      </c>
      <c r="G134" s="12">
        <v>30000</v>
      </c>
      <c r="H134" s="12">
        <v>0.042</v>
      </c>
      <c r="I134" s="12">
        <f t="shared" si="3"/>
        <v>1260</v>
      </c>
    </row>
    <row r="135" customHeight="1" spans="1:9">
      <c r="A135" s="11"/>
      <c r="B135" s="12"/>
      <c r="C135" s="18"/>
      <c r="D135" s="14"/>
      <c r="E135" s="13"/>
      <c r="F135" s="12" t="s">
        <v>75</v>
      </c>
      <c r="G135" s="12">
        <v>12000</v>
      </c>
      <c r="H135" s="12">
        <v>0.042</v>
      </c>
      <c r="I135" s="12">
        <f t="shared" si="3"/>
        <v>504</v>
      </c>
    </row>
    <row r="136" customHeight="1" spans="1:9">
      <c r="A136" s="11"/>
      <c r="B136" s="12"/>
      <c r="C136" s="18"/>
      <c r="D136" s="14"/>
      <c r="E136" s="13"/>
      <c r="F136" s="12" t="s">
        <v>76</v>
      </c>
      <c r="G136" s="12">
        <v>8000</v>
      </c>
      <c r="H136" s="12">
        <v>0.035</v>
      </c>
      <c r="I136" s="12">
        <f t="shared" si="3"/>
        <v>280</v>
      </c>
    </row>
    <row r="137" customHeight="1" spans="1:9">
      <c r="A137" s="11"/>
      <c r="B137" s="12"/>
      <c r="C137" s="18"/>
      <c r="D137" s="14"/>
      <c r="E137" s="13"/>
      <c r="F137" s="12" t="s">
        <v>77</v>
      </c>
      <c r="G137" s="12">
        <v>8320</v>
      </c>
      <c r="H137" s="12">
        <v>0.85</v>
      </c>
      <c r="I137" s="12">
        <f t="shared" si="3"/>
        <v>7072</v>
      </c>
    </row>
    <row r="138" customHeight="1" spans="1:9">
      <c r="A138" s="11"/>
      <c r="B138" s="12"/>
      <c r="C138" s="18"/>
      <c r="D138" s="14"/>
      <c r="E138" s="13"/>
      <c r="F138" s="12" t="s">
        <v>78</v>
      </c>
      <c r="G138" s="12">
        <v>80</v>
      </c>
      <c r="H138" s="12">
        <v>0</v>
      </c>
      <c r="I138" s="12">
        <f t="shared" si="3"/>
        <v>0</v>
      </c>
    </row>
    <row r="139" customHeight="1" spans="1:9">
      <c r="A139" s="51">
        <v>45827</v>
      </c>
      <c r="B139" s="52" t="s">
        <v>10</v>
      </c>
      <c r="C139" s="53" t="s">
        <v>113</v>
      </c>
      <c r="D139" s="54" t="s">
        <v>114</v>
      </c>
      <c r="E139" s="55" t="s">
        <v>115</v>
      </c>
      <c r="F139" s="52" t="s">
        <v>49</v>
      </c>
      <c r="G139" s="52">
        <f>4500+3600</f>
        <v>8100</v>
      </c>
      <c r="H139" s="52">
        <v>0.11</v>
      </c>
      <c r="I139" s="52">
        <f t="shared" si="3"/>
        <v>891</v>
      </c>
    </row>
    <row r="140" customHeight="1" spans="1:9">
      <c r="A140" s="51"/>
      <c r="B140" s="52"/>
      <c r="C140" s="53"/>
      <c r="D140" s="54"/>
      <c r="E140" s="55"/>
      <c r="F140" s="52" t="s">
        <v>116</v>
      </c>
      <c r="G140" s="52">
        <f>8100*5</f>
        <v>40500</v>
      </c>
      <c r="H140" s="52">
        <v>0.042</v>
      </c>
      <c r="I140" s="52">
        <f t="shared" si="3"/>
        <v>1701</v>
      </c>
    </row>
    <row r="141" customHeight="1" spans="1:9">
      <c r="A141" s="51"/>
      <c r="B141" s="52"/>
      <c r="C141" s="53"/>
      <c r="D141" s="54"/>
      <c r="E141" s="55"/>
      <c r="F141" s="56" t="s">
        <v>117</v>
      </c>
      <c r="G141" s="52">
        <f>8100*1.04</f>
        <v>8424</v>
      </c>
      <c r="H141" s="52">
        <v>0.89</v>
      </c>
      <c r="I141" s="52">
        <f t="shared" si="3"/>
        <v>7497.36</v>
      </c>
    </row>
    <row r="142" customHeight="1" spans="1:9">
      <c r="A142" s="51"/>
      <c r="B142" s="52"/>
      <c r="C142" s="53"/>
      <c r="D142" s="54"/>
      <c r="E142" s="55"/>
      <c r="F142" s="56" t="s">
        <v>118</v>
      </c>
      <c r="G142" s="52">
        <f>8100*0.01</f>
        <v>81</v>
      </c>
      <c r="H142" s="52">
        <v>0</v>
      </c>
      <c r="I142" s="52">
        <f t="shared" si="3"/>
        <v>0</v>
      </c>
    </row>
    <row r="143" customHeight="1" spans="1:9">
      <c r="A143" s="51"/>
      <c r="B143" s="52"/>
      <c r="C143" s="53"/>
      <c r="D143" s="54"/>
      <c r="E143" s="55"/>
      <c r="F143" s="56" t="s">
        <v>119</v>
      </c>
      <c r="G143" s="52">
        <f>4*5</f>
        <v>20</v>
      </c>
      <c r="H143" s="52">
        <v>0</v>
      </c>
      <c r="I143" s="52">
        <f t="shared" si="3"/>
        <v>0</v>
      </c>
    </row>
    <row r="144" customHeight="1" spans="1:9">
      <c r="A144" s="11">
        <v>45833</v>
      </c>
      <c r="B144" s="12" t="s">
        <v>10</v>
      </c>
      <c r="C144" s="18">
        <v>80690</v>
      </c>
      <c r="D144" s="14" t="s">
        <v>120</v>
      </c>
      <c r="E144" s="13" t="s">
        <v>121</v>
      </c>
      <c r="F144" s="17" t="s">
        <v>46</v>
      </c>
      <c r="G144" s="12">
        <v>8000</v>
      </c>
      <c r="H144" s="12">
        <v>0.25</v>
      </c>
      <c r="I144" s="12">
        <f t="shared" ref="I144:I181" si="4">G144*H144</f>
        <v>2000</v>
      </c>
    </row>
    <row r="145" customHeight="1" spans="1:9">
      <c r="A145" s="11"/>
      <c r="B145" s="12"/>
      <c r="C145" s="18"/>
      <c r="D145" s="14"/>
      <c r="E145" s="13"/>
      <c r="F145" s="12" t="s">
        <v>49</v>
      </c>
      <c r="G145" s="12">
        <v>8000</v>
      </c>
      <c r="H145" s="12">
        <v>0.11</v>
      </c>
      <c r="I145" s="12">
        <f t="shared" si="4"/>
        <v>880</v>
      </c>
    </row>
    <row r="146" customHeight="1" spans="1:9">
      <c r="A146" s="11"/>
      <c r="B146" s="12"/>
      <c r="C146" s="18"/>
      <c r="D146" s="14"/>
      <c r="E146" s="13"/>
      <c r="F146" s="12" t="s">
        <v>74</v>
      </c>
      <c r="G146" s="12">
        <v>30000</v>
      </c>
      <c r="H146" s="12">
        <v>0.042</v>
      </c>
      <c r="I146" s="12">
        <f t="shared" si="4"/>
        <v>1260</v>
      </c>
    </row>
    <row r="147" customHeight="1" spans="1:9">
      <c r="A147" s="11"/>
      <c r="B147" s="12"/>
      <c r="C147" s="18"/>
      <c r="D147" s="14"/>
      <c r="E147" s="13"/>
      <c r="F147" s="12" t="s">
        <v>75</v>
      </c>
      <c r="G147" s="12">
        <v>12000</v>
      </c>
      <c r="H147" s="12">
        <v>0.042</v>
      </c>
      <c r="I147" s="12">
        <f t="shared" si="4"/>
        <v>504</v>
      </c>
    </row>
    <row r="148" customHeight="1" spans="1:9">
      <c r="A148" s="11"/>
      <c r="B148" s="12"/>
      <c r="C148" s="18"/>
      <c r="D148" s="14"/>
      <c r="E148" s="13"/>
      <c r="F148" s="12" t="s">
        <v>76</v>
      </c>
      <c r="G148" s="12">
        <v>8000</v>
      </c>
      <c r="H148" s="12">
        <v>0.035</v>
      </c>
      <c r="I148" s="12">
        <f t="shared" si="4"/>
        <v>280</v>
      </c>
    </row>
    <row r="149" customHeight="1" spans="1:9">
      <c r="A149" s="11"/>
      <c r="B149" s="12"/>
      <c r="C149" s="18"/>
      <c r="D149" s="14"/>
      <c r="E149" s="13"/>
      <c r="F149" s="12" t="s">
        <v>77</v>
      </c>
      <c r="G149" s="12">
        <v>8320</v>
      </c>
      <c r="H149" s="12">
        <v>0.85</v>
      </c>
      <c r="I149" s="12">
        <f t="shared" si="4"/>
        <v>7072</v>
      </c>
    </row>
    <row r="150" customHeight="1" spans="1:9">
      <c r="A150" s="11"/>
      <c r="B150" s="12"/>
      <c r="C150" s="18"/>
      <c r="D150" s="14"/>
      <c r="E150" s="13"/>
      <c r="F150" s="12" t="s">
        <v>78</v>
      </c>
      <c r="G150" s="12">
        <v>80</v>
      </c>
      <c r="H150" s="12">
        <v>0</v>
      </c>
      <c r="I150" s="12">
        <f t="shared" si="4"/>
        <v>0</v>
      </c>
    </row>
    <row r="151" customHeight="1" spans="1:9">
      <c r="A151" s="11">
        <v>45847</v>
      </c>
      <c r="B151" s="12" t="s">
        <v>10</v>
      </c>
      <c r="C151" s="18">
        <v>80315</v>
      </c>
      <c r="D151" s="14" t="s">
        <v>122</v>
      </c>
      <c r="E151" s="13" t="s">
        <v>123</v>
      </c>
      <c r="F151" s="17" t="s">
        <v>46</v>
      </c>
      <c r="G151" s="12">
        <v>80</v>
      </c>
      <c r="H151" s="12">
        <v>0.25</v>
      </c>
      <c r="I151" s="12">
        <f t="shared" si="4"/>
        <v>20</v>
      </c>
    </row>
    <row r="152" customHeight="1" spans="1:9">
      <c r="A152" s="11"/>
      <c r="B152" s="12"/>
      <c r="C152" s="18"/>
      <c r="D152" s="14"/>
      <c r="E152" s="13"/>
      <c r="F152" s="12" t="s">
        <v>49</v>
      </c>
      <c r="G152" s="12">
        <v>80</v>
      </c>
      <c r="H152" s="12">
        <v>0.11</v>
      </c>
      <c r="I152" s="12">
        <f t="shared" si="4"/>
        <v>8.8</v>
      </c>
    </row>
    <row r="153" customHeight="1" spans="1:9">
      <c r="A153" s="11"/>
      <c r="B153" s="12"/>
      <c r="C153" s="18"/>
      <c r="D153" s="14"/>
      <c r="E153" s="13"/>
      <c r="F153" s="12" t="s">
        <v>82</v>
      </c>
      <c r="G153" s="12">
        <v>320</v>
      </c>
      <c r="H153" s="12">
        <v>0.042</v>
      </c>
      <c r="I153" s="12">
        <f t="shared" si="4"/>
        <v>13.44</v>
      </c>
    </row>
    <row r="154" customHeight="1" spans="1:9">
      <c r="A154" s="11"/>
      <c r="B154" s="12"/>
      <c r="C154" s="18"/>
      <c r="D154" s="14"/>
      <c r="E154" s="13"/>
      <c r="F154" s="12" t="s">
        <v>85</v>
      </c>
      <c r="G154" s="12">
        <v>80</v>
      </c>
      <c r="H154" s="12">
        <v>0.03</v>
      </c>
      <c r="I154" s="12">
        <f t="shared" si="4"/>
        <v>2.4</v>
      </c>
    </row>
    <row r="155" customHeight="1" spans="1:9">
      <c r="A155" s="11"/>
      <c r="B155" s="12"/>
      <c r="C155" s="18"/>
      <c r="D155" s="14"/>
      <c r="E155" s="13"/>
      <c r="F155" s="12" t="s">
        <v>86</v>
      </c>
      <c r="G155" s="12">
        <v>80</v>
      </c>
      <c r="H155" s="12">
        <v>0.32</v>
      </c>
      <c r="I155" s="12">
        <f t="shared" si="4"/>
        <v>25.6</v>
      </c>
    </row>
    <row r="156" customHeight="1" spans="1:9">
      <c r="A156" s="11"/>
      <c r="B156" s="12"/>
      <c r="C156" s="18"/>
      <c r="D156" s="14"/>
      <c r="E156" s="13"/>
      <c r="F156" s="12" t="s">
        <v>87</v>
      </c>
      <c r="G156" s="12">
        <v>83</v>
      </c>
      <c r="H156" s="12">
        <v>0.85</v>
      </c>
      <c r="I156" s="12">
        <f t="shared" si="4"/>
        <v>70.55</v>
      </c>
    </row>
    <row r="157" customHeight="1" spans="1:9">
      <c r="A157" s="11"/>
      <c r="B157" s="12"/>
      <c r="C157" s="18"/>
      <c r="D157" s="14"/>
      <c r="E157" s="13"/>
      <c r="F157" s="12" t="s">
        <v>88</v>
      </c>
      <c r="G157" s="12">
        <v>1</v>
      </c>
      <c r="H157" s="12">
        <v>0</v>
      </c>
      <c r="I157" s="12">
        <f t="shared" si="4"/>
        <v>0</v>
      </c>
    </row>
    <row r="158" customHeight="1" spans="1:9">
      <c r="A158" s="11">
        <v>45848</v>
      </c>
      <c r="B158" s="11" t="s">
        <v>10</v>
      </c>
      <c r="C158" s="57" t="s">
        <v>124</v>
      </c>
      <c r="D158" s="40" t="s">
        <v>125</v>
      </c>
      <c r="E158" s="41" t="s">
        <v>126</v>
      </c>
      <c r="F158" s="17" t="s">
        <v>46</v>
      </c>
      <c r="G158" s="12">
        <v>2000</v>
      </c>
      <c r="H158" s="12">
        <v>0.25</v>
      </c>
      <c r="I158" s="12">
        <f t="shared" si="4"/>
        <v>500</v>
      </c>
    </row>
    <row r="159" customHeight="1" spans="1:9">
      <c r="A159" s="11"/>
      <c r="B159" s="11"/>
      <c r="C159" s="42"/>
      <c r="D159" s="40"/>
      <c r="E159" s="11"/>
      <c r="F159" s="17" t="s">
        <v>48</v>
      </c>
      <c r="G159" s="12">
        <v>2040</v>
      </c>
      <c r="H159" s="12">
        <v>0.22</v>
      </c>
      <c r="I159" s="12">
        <f t="shared" si="4"/>
        <v>448.8</v>
      </c>
    </row>
    <row r="160" customHeight="1" spans="1:9">
      <c r="A160" s="11"/>
      <c r="B160" s="11"/>
      <c r="C160" s="42"/>
      <c r="D160" s="40"/>
      <c r="E160" s="11"/>
      <c r="F160" s="12" t="s">
        <v>47</v>
      </c>
      <c r="G160" s="12">
        <v>4040</v>
      </c>
      <c r="H160" s="12">
        <v>0.11</v>
      </c>
      <c r="I160" s="12">
        <f t="shared" si="4"/>
        <v>444.4</v>
      </c>
    </row>
    <row r="161" customHeight="1" spans="1:9">
      <c r="A161" s="11">
        <v>45849</v>
      </c>
      <c r="B161" s="12" t="s">
        <v>10</v>
      </c>
      <c r="C161" s="18" t="s">
        <v>124</v>
      </c>
      <c r="D161" s="14" t="s">
        <v>127</v>
      </c>
      <c r="E161" s="13" t="s">
        <v>128</v>
      </c>
      <c r="F161" s="17" t="s">
        <v>46</v>
      </c>
      <c r="G161" s="12">
        <v>1440</v>
      </c>
      <c r="H161" s="12">
        <v>0.25</v>
      </c>
      <c r="I161" s="12">
        <f t="shared" si="4"/>
        <v>360</v>
      </c>
    </row>
    <row r="162" customHeight="1" spans="1:9">
      <c r="A162" s="11"/>
      <c r="B162" s="12"/>
      <c r="C162" s="18"/>
      <c r="D162" s="14"/>
      <c r="E162" s="13"/>
      <c r="F162" s="12" t="s">
        <v>49</v>
      </c>
      <c r="G162" s="12">
        <v>5000</v>
      </c>
      <c r="H162" s="12">
        <v>0.11</v>
      </c>
      <c r="I162" s="12">
        <f t="shared" si="4"/>
        <v>550</v>
      </c>
    </row>
    <row r="163" customHeight="1" spans="1:9">
      <c r="A163" s="11"/>
      <c r="B163" s="12"/>
      <c r="C163" s="18"/>
      <c r="D163" s="14"/>
      <c r="E163" s="13"/>
      <c r="F163" s="12" t="s">
        <v>74</v>
      </c>
      <c r="G163" s="12">
        <v>4800</v>
      </c>
      <c r="H163" s="12">
        <v>0.042</v>
      </c>
      <c r="I163" s="12">
        <f t="shared" si="4"/>
        <v>201.6</v>
      </c>
    </row>
    <row r="164" customHeight="1" spans="1:9">
      <c r="A164" s="11"/>
      <c r="B164" s="12"/>
      <c r="C164" s="18"/>
      <c r="D164" s="14"/>
      <c r="E164" s="13"/>
      <c r="F164" s="12" t="s">
        <v>75</v>
      </c>
      <c r="G164" s="12">
        <v>2560</v>
      </c>
      <c r="H164" s="12">
        <v>0.042</v>
      </c>
      <c r="I164" s="12">
        <f t="shared" si="4"/>
        <v>107.52</v>
      </c>
    </row>
    <row r="165" customHeight="1" spans="1:9">
      <c r="A165" s="11"/>
      <c r="B165" s="12"/>
      <c r="C165" s="18"/>
      <c r="D165" s="14"/>
      <c r="E165" s="13"/>
      <c r="F165" s="12" t="s">
        <v>76</v>
      </c>
      <c r="G165" s="12">
        <v>2000</v>
      </c>
      <c r="H165" s="12">
        <v>0.035</v>
      </c>
      <c r="I165" s="12">
        <f t="shared" si="4"/>
        <v>70</v>
      </c>
    </row>
    <row r="166" customHeight="1" spans="1:9">
      <c r="A166" s="11"/>
      <c r="B166" s="12"/>
      <c r="C166" s="18"/>
      <c r="D166" s="14"/>
      <c r="E166" s="13"/>
      <c r="F166" s="12" t="s">
        <v>77</v>
      </c>
      <c r="G166" s="12">
        <v>1498</v>
      </c>
      <c r="H166" s="12">
        <v>0.85</v>
      </c>
      <c r="I166" s="12">
        <f t="shared" si="4"/>
        <v>1273.3</v>
      </c>
    </row>
    <row r="167" customHeight="1" spans="1:9">
      <c r="A167" s="11"/>
      <c r="B167" s="12"/>
      <c r="C167" s="18"/>
      <c r="D167" s="14"/>
      <c r="E167" s="13"/>
      <c r="F167" s="12" t="s">
        <v>78</v>
      </c>
      <c r="G167" s="12">
        <v>14</v>
      </c>
      <c r="H167" s="12">
        <v>0</v>
      </c>
      <c r="I167" s="12">
        <f t="shared" si="4"/>
        <v>0</v>
      </c>
    </row>
    <row r="168" customHeight="1" spans="1:9">
      <c r="A168" s="11">
        <v>45855</v>
      </c>
      <c r="B168" s="12" t="s">
        <v>10</v>
      </c>
      <c r="C168" s="18">
        <v>80315</v>
      </c>
      <c r="D168" s="14" t="s">
        <v>129</v>
      </c>
      <c r="E168" s="13" t="s">
        <v>130</v>
      </c>
      <c r="F168" s="17" t="s">
        <v>46</v>
      </c>
      <c r="G168" s="12">
        <v>500</v>
      </c>
      <c r="H168" s="12">
        <v>0.25</v>
      </c>
      <c r="I168" s="12">
        <f t="shared" si="4"/>
        <v>125</v>
      </c>
    </row>
    <row r="169" customHeight="1" spans="1:9">
      <c r="A169" s="11"/>
      <c r="B169" s="12"/>
      <c r="C169" s="18"/>
      <c r="D169" s="14"/>
      <c r="E169" s="13"/>
      <c r="F169" s="12" t="s">
        <v>49</v>
      </c>
      <c r="G169" s="12">
        <v>500</v>
      </c>
      <c r="H169" s="12">
        <v>0.11</v>
      </c>
      <c r="I169" s="12">
        <f t="shared" si="4"/>
        <v>55</v>
      </c>
    </row>
    <row r="170" customHeight="1" spans="1:9">
      <c r="A170" s="11"/>
      <c r="B170" s="12"/>
      <c r="C170" s="18"/>
      <c r="D170" s="14"/>
      <c r="E170" s="13"/>
      <c r="F170" s="12" t="s">
        <v>82</v>
      </c>
      <c r="G170" s="12">
        <v>2000</v>
      </c>
      <c r="H170" s="12">
        <v>0.042</v>
      </c>
      <c r="I170" s="12">
        <f t="shared" si="4"/>
        <v>84</v>
      </c>
    </row>
    <row r="171" customHeight="1" spans="1:9">
      <c r="A171" s="11"/>
      <c r="B171" s="12"/>
      <c r="C171" s="18"/>
      <c r="D171" s="14"/>
      <c r="E171" s="13"/>
      <c r="F171" s="12" t="s">
        <v>85</v>
      </c>
      <c r="G171" s="12">
        <v>500</v>
      </c>
      <c r="H171" s="12">
        <v>0.03</v>
      </c>
      <c r="I171" s="12">
        <f t="shared" si="4"/>
        <v>15</v>
      </c>
    </row>
    <row r="172" customHeight="1" spans="1:9">
      <c r="A172" s="11"/>
      <c r="B172" s="12"/>
      <c r="C172" s="18"/>
      <c r="D172" s="14"/>
      <c r="E172" s="13"/>
      <c r="F172" s="12" t="s">
        <v>86</v>
      </c>
      <c r="G172" s="12">
        <v>500</v>
      </c>
      <c r="H172" s="12">
        <v>0.32</v>
      </c>
      <c r="I172" s="12">
        <f t="shared" si="4"/>
        <v>160</v>
      </c>
    </row>
    <row r="173" customHeight="1" spans="1:9">
      <c r="A173" s="11"/>
      <c r="B173" s="12"/>
      <c r="C173" s="18"/>
      <c r="D173" s="14"/>
      <c r="E173" s="13"/>
      <c r="F173" s="12" t="s">
        <v>87</v>
      </c>
      <c r="G173" s="12">
        <v>520</v>
      </c>
      <c r="H173" s="12">
        <v>0.85</v>
      </c>
      <c r="I173" s="12">
        <f t="shared" si="4"/>
        <v>442</v>
      </c>
    </row>
    <row r="174" customHeight="1" spans="1:9">
      <c r="A174" s="11"/>
      <c r="B174" s="12"/>
      <c r="C174" s="18"/>
      <c r="D174" s="14"/>
      <c r="E174" s="13"/>
      <c r="F174" s="12" t="s">
        <v>88</v>
      </c>
      <c r="G174" s="12">
        <v>5</v>
      </c>
      <c r="H174" s="12">
        <v>0</v>
      </c>
      <c r="I174" s="12">
        <f t="shared" si="4"/>
        <v>0</v>
      </c>
    </row>
    <row r="175" customHeight="1" spans="1:9">
      <c r="A175" s="11"/>
      <c r="B175" s="12"/>
      <c r="C175" s="18"/>
      <c r="D175" s="14"/>
      <c r="E175" s="13"/>
      <c r="F175" s="17" t="s">
        <v>46</v>
      </c>
      <c r="G175" s="58">
        <v>120</v>
      </c>
      <c r="H175" s="12">
        <v>0.25</v>
      </c>
      <c r="I175" s="12">
        <f t="shared" si="4"/>
        <v>30</v>
      </c>
    </row>
    <row r="176" customHeight="1" spans="1:9">
      <c r="A176" s="11"/>
      <c r="B176" s="12"/>
      <c r="C176" s="18"/>
      <c r="D176" s="14"/>
      <c r="E176" s="13"/>
      <c r="F176" s="12" t="s">
        <v>49</v>
      </c>
      <c r="G176" s="58">
        <v>120</v>
      </c>
      <c r="H176" s="12">
        <v>0.11</v>
      </c>
      <c r="I176" s="12">
        <f t="shared" si="4"/>
        <v>13.2</v>
      </c>
    </row>
    <row r="177" customHeight="1" spans="1:9">
      <c r="A177" s="11"/>
      <c r="B177" s="12"/>
      <c r="C177" s="18"/>
      <c r="D177" s="14"/>
      <c r="E177" s="13"/>
      <c r="F177" s="12" t="s">
        <v>82</v>
      </c>
      <c r="G177" s="12">
        <v>480</v>
      </c>
      <c r="H177" s="12">
        <v>0.042</v>
      </c>
      <c r="I177" s="12">
        <f t="shared" si="4"/>
        <v>20.16</v>
      </c>
    </row>
    <row r="178" customHeight="1" spans="1:9">
      <c r="A178" s="11"/>
      <c r="B178" s="12"/>
      <c r="C178" s="18"/>
      <c r="D178" s="14"/>
      <c r="E178" s="13"/>
      <c r="F178" s="12" t="s">
        <v>85</v>
      </c>
      <c r="G178" s="58">
        <v>120</v>
      </c>
      <c r="H178" s="12">
        <v>0.03</v>
      </c>
      <c r="I178" s="12">
        <f t="shared" si="4"/>
        <v>3.6</v>
      </c>
    </row>
    <row r="179" customHeight="1" spans="1:9">
      <c r="A179" s="11"/>
      <c r="B179" s="12"/>
      <c r="C179" s="18"/>
      <c r="D179" s="14"/>
      <c r="E179" s="13"/>
      <c r="F179" s="12" t="s">
        <v>86</v>
      </c>
      <c r="G179" s="58">
        <v>120</v>
      </c>
      <c r="H179" s="12">
        <v>0.32</v>
      </c>
      <c r="I179" s="12">
        <f t="shared" si="4"/>
        <v>38.4</v>
      </c>
    </row>
    <row r="180" customHeight="1" spans="1:9">
      <c r="A180" s="11"/>
      <c r="B180" s="12"/>
      <c r="C180" s="18"/>
      <c r="D180" s="14"/>
      <c r="E180" s="13"/>
      <c r="F180" s="12" t="s">
        <v>87</v>
      </c>
      <c r="G180" s="12">
        <v>125</v>
      </c>
      <c r="H180" s="12">
        <v>0.85</v>
      </c>
      <c r="I180" s="12">
        <f t="shared" si="4"/>
        <v>106.25</v>
      </c>
    </row>
    <row r="181" customHeight="1" spans="1:9">
      <c r="A181" s="11"/>
      <c r="B181" s="12"/>
      <c r="C181" s="18"/>
      <c r="D181" s="14"/>
      <c r="E181" s="13"/>
      <c r="F181" s="12" t="s">
        <v>88</v>
      </c>
      <c r="G181" s="12">
        <v>1</v>
      </c>
      <c r="H181" s="12">
        <v>0</v>
      </c>
      <c r="I181" s="12">
        <f t="shared" si="4"/>
        <v>0</v>
      </c>
    </row>
    <row r="182" customHeight="1" spans="9:9">
      <c r="I182" s="69">
        <f>SUM(I3:I181)</f>
        <v>208628.654</v>
      </c>
    </row>
    <row r="183" customHeight="1" spans="1:9">
      <c r="A183" s="2"/>
      <c r="B183" s="2"/>
      <c r="C183" s="2"/>
      <c r="D183" s="2"/>
      <c r="E183" s="2"/>
      <c r="F183" s="2"/>
      <c r="G183" s="2"/>
      <c r="H183" s="2"/>
      <c r="I183" s="2"/>
    </row>
    <row r="184" customHeight="1" spans="1:9">
      <c r="A184" s="2"/>
      <c r="B184" s="2"/>
      <c r="C184" s="2"/>
      <c r="D184" s="2"/>
      <c r="E184" s="2"/>
      <c r="F184" s="2"/>
      <c r="G184" s="2"/>
      <c r="H184" s="2"/>
      <c r="I184" s="2"/>
    </row>
    <row r="185" customHeight="1" spans="1:9">
      <c r="A185" s="2"/>
      <c r="B185" s="2"/>
      <c r="C185" s="2"/>
      <c r="D185" s="2"/>
      <c r="E185" s="2"/>
      <c r="F185" s="2"/>
      <c r="G185" s="2"/>
      <c r="H185" s="2"/>
      <c r="I185" s="2"/>
    </row>
    <row r="186" customHeight="1" spans="1:10">
      <c r="A186" s="59" t="s">
        <v>13</v>
      </c>
      <c r="B186" s="59"/>
      <c r="C186" s="59"/>
      <c r="D186" s="59"/>
      <c r="E186" s="59"/>
      <c r="F186" s="59"/>
      <c r="G186" s="59"/>
      <c r="H186" s="59"/>
      <c r="I186" s="59"/>
      <c r="J186" s="59"/>
    </row>
    <row r="187" customHeight="1" spans="1:10">
      <c r="A187" s="60" t="s">
        <v>131</v>
      </c>
      <c r="B187" s="60" t="s">
        <v>15</v>
      </c>
      <c r="C187" s="60" t="s">
        <v>16</v>
      </c>
      <c r="D187" s="60" t="s">
        <v>132</v>
      </c>
      <c r="E187" s="60" t="s">
        <v>133</v>
      </c>
      <c r="F187" s="60" t="s">
        <v>134</v>
      </c>
      <c r="G187" s="60" t="s">
        <v>20</v>
      </c>
      <c r="H187" s="60" t="s">
        <v>21</v>
      </c>
      <c r="I187" s="60" t="s">
        <v>22</v>
      </c>
      <c r="J187" s="60" t="s">
        <v>23</v>
      </c>
    </row>
    <row r="188" customHeight="1" spans="1:11">
      <c r="A188" s="61">
        <v>1</v>
      </c>
      <c r="B188" s="62">
        <v>45861</v>
      </c>
      <c r="C188" s="63" t="s">
        <v>24</v>
      </c>
      <c r="D188" s="63" t="s">
        <v>25</v>
      </c>
      <c r="E188" s="64" t="s">
        <v>26</v>
      </c>
      <c r="F188" s="63" t="s">
        <v>27</v>
      </c>
      <c r="G188" s="63" t="s">
        <v>135</v>
      </c>
      <c r="H188" s="63">
        <v>9</v>
      </c>
      <c r="I188" s="70">
        <v>8486.4</v>
      </c>
      <c r="J188" s="71" t="s">
        <v>136</v>
      </c>
      <c r="K188" s="1" t="s">
        <v>137</v>
      </c>
    </row>
    <row r="189" customHeight="1" spans="1:11">
      <c r="A189" s="61"/>
      <c r="B189" s="62"/>
      <c r="C189" s="63"/>
      <c r="D189" s="63"/>
      <c r="E189" s="64" t="s">
        <v>30</v>
      </c>
      <c r="F189" s="63" t="s">
        <v>27</v>
      </c>
      <c r="G189" s="63" t="s">
        <v>135</v>
      </c>
      <c r="H189" s="63">
        <v>6</v>
      </c>
      <c r="I189" s="70">
        <v>1344</v>
      </c>
      <c r="J189" s="71"/>
      <c r="K189" s="1"/>
    </row>
    <row r="190" customHeight="1" spans="1:11">
      <c r="A190" s="61"/>
      <c r="B190" s="62"/>
      <c r="C190" s="63"/>
      <c r="D190" s="63"/>
      <c r="E190" s="64" t="s">
        <v>138</v>
      </c>
      <c r="F190" s="63" t="s">
        <v>139</v>
      </c>
      <c r="G190" s="63" t="s">
        <v>135</v>
      </c>
      <c r="H190" s="63">
        <v>4.28</v>
      </c>
      <c r="I190" s="70">
        <v>880</v>
      </c>
      <c r="J190" s="71"/>
      <c r="K190" s="1"/>
    </row>
    <row r="191" customHeight="1" spans="1:11">
      <c r="A191" s="65">
        <v>1</v>
      </c>
      <c r="B191" s="66">
        <v>45861</v>
      </c>
      <c r="C191" s="67" t="s">
        <v>24</v>
      </c>
      <c r="D191" s="67" t="s">
        <v>25</v>
      </c>
      <c r="E191" s="68" t="s">
        <v>26</v>
      </c>
      <c r="F191" s="67" t="s">
        <v>27</v>
      </c>
      <c r="G191" s="67" t="s">
        <v>135</v>
      </c>
      <c r="H191" s="67">
        <v>5.5</v>
      </c>
      <c r="I191" s="72">
        <v>7497.36</v>
      </c>
      <c r="J191" s="73" t="s">
        <v>136</v>
      </c>
      <c r="K191" s="1" t="s">
        <v>140</v>
      </c>
    </row>
    <row r="192" customHeight="1" spans="1:11">
      <c r="A192" s="65"/>
      <c r="B192" s="66"/>
      <c r="C192" s="67"/>
      <c r="D192" s="67"/>
      <c r="E192" s="68" t="s">
        <v>30</v>
      </c>
      <c r="F192" s="67" t="s">
        <v>27</v>
      </c>
      <c r="G192" s="67" t="s">
        <v>135</v>
      </c>
      <c r="H192" s="67">
        <v>7.6</v>
      </c>
      <c r="I192" s="72">
        <v>1701</v>
      </c>
      <c r="J192" s="73"/>
      <c r="K192" s="1"/>
    </row>
    <row r="193" customHeight="1" spans="1:11">
      <c r="A193" s="65"/>
      <c r="B193" s="66"/>
      <c r="C193" s="67"/>
      <c r="D193" s="67"/>
      <c r="E193" s="68" t="s">
        <v>138</v>
      </c>
      <c r="F193" s="67" t="s">
        <v>139</v>
      </c>
      <c r="G193" s="67" t="s">
        <v>135</v>
      </c>
      <c r="H193" s="67">
        <v>4.3</v>
      </c>
      <c r="I193" s="72">
        <v>891</v>
      </c>
      <c r="J193" s="73"/>
      <c r="K193" s="1"/>
    </row>
  </sheetData>
  <autoFilter xmlns:etc="http://www.wps.cn/officeDocument/2017/etCustomData" ref="A1:I184" etc:filterBottomFollowUsedRange="0">
    <extLst/>
  </autoFilter>
  <mergeCells count="134">
    <mergeCell ref="A1:I1"/>
    <mergeCell ref="A186:J186"/>
    <mergeCell ref="A3:A20"/>
    <mergeCell ref="A21:A23"/>
    <mergeCell ref="A24:A39"/>
    <mergeCell ref="A40:A41"/>
    <mergeCell ref="A42:A43"/>
    <mergeCell ref="A44:A48"/>
    <mergeCell ref="A50:A59"/>
    <mergeCell ref="A60:A65"/>
    <mergeCell ref="A66:A73"/>
    <mergeCell ref="A74:A78"/>
    <mergeCell ref="A79:A91"/>
    <mergeCell ref="A92:A96"/>
    <mergeCell ref="A97:A101"/>
    <mergeCell ref="A102:A110"/>
    <mergeCell ref="A111:A115"/>
    <mergeCell ref="A116:A126"/>
    <mergeCell ref="A127:A131"/>
    <mergeCell ref="A132:A138"/>
    <mergeCell ref="A139:A143"/>
    <mergeCell ref="A144:A150"/>
    <mergeCell ref="A151:A157"/>
    <mergeCell ref="A158:A160"/>
    <mergeCell ref="A161:A167"/>
    <mergeCell ref="A168:A181"/>
    <mergeCell ref="A188:A190"/>
    <mergeCell ref="A191:A193"/>
    <mergeCell ref="B3:B20"/>
    <mergeCell ref="B21:B23"/>
    <mergeCell ref="B24:B39"/>
    <mergeCell ref="B40:B41"/>
    <mergeCell ref="B42:B43"/>
    <mergeCell ref="B44:B48"/>
    <mergeCell ref="B50:B59"/>
    <mergeCell ref="B60:B65"/>
    <mergeCell ref="B66:B73"/>
    <mergeCell ref="B74:B78"/>
    <mergeCell ref="B79:B91"/>
    <mergeCell ref="B92:B96"/>
    <mergeCell ref="B97:B101"/>
    <mergeCell ref="B102:B110"/>
    <mergeCell ref="B111:B115"/>
    <mergeCell ref="B116:B126"/>
    <mergeCell ref="B127:B131"/>
    <mergeCell ref="B132:B138"/>
    <mergeCell ref="B139:B143"/>
    <mergeCell ref="B144:B150"/>
    <mergeCell ref="B151:B157"/>
    <mergeCell ref="B158:B160"/>
    <mergeCell ref="B161:B167"/>
    <mergeCell ref="B168:B181"/>
    <mergeCell ref="B188:B190"/>
    <mergeCell ref="B191:B193"/>
    <mergeCell ref="C3:C20"/>
    <mergeCell ref="C21:C23"/>
    <mergeCell ref="C24:C39"/>
    <mergeCell ref="C40:C41"/>
    <mergeCell ref="C42:C43"/>
    <mergeCell ref="C44:C48"/>
    <mergeCell ref="C50:C59"/>
    <mergeCell ref="C60:C65"/>
    <mergeCell ref="C66:C73"/>
    <mergeCell ref="C74:C78"/>
    <mergeCell ref="C79:C91"/>
    <mergeCell ref="C92:C96"/>
    <mergeCell ref="C97:C101"/>
    <mergeCell ref="C102:C110"/>
    <mergeCell ref="C111:C115"/>
    <mergeCell ref="C116:C126"/>
    <mergeCell ref="C127:C131"/>
    <mergeCell ref="C132:C138"/>
    <mergeCell ref="C139:C143"/>
    <mergeCell ref="C144:C150"/>
    <mergeCell ref="C151:C157"/>
    <mergeCell ref="C158:C160"/>
    <mergeCell ref="C161:C167"/>
    <mergeCell ref="C168:C181"/>
    <mergeCell ref="C188:C190"/>
    <mergeCell ref="C191:C193"/>
    <mergeCell ref="D3:D20"/>
    <mergeCell ref="D21:D23"/>
    <mergeCell ref="D24:D39"/>
    <mergeCell ref="D40:D41"/>
    <mergeCell ref="D42:D43"/>
    <mergeCell ref="D44:D48"/>
    <mergeCell ref="D50:D59"/>
    <mergeCell ref="D60:D65"/>
    <mergeCell ref="D66:D73"/>
    <mergeCell ref="D74:D78"/>
    <mergeCell ref="D79:D91"/>
    <mergeCell ref="D92:D96"/>
    <mergeCell ref="D97:D101"/>
    <mergeCell ref="D102:D110"/>
    <mergeCell ref="D111:D115"/>
    <mergeCell ref="D116:D126"/>
    <mergeCell ref="D127:D131"/>
    <mergeCell ref="D132:D138"/>
    <mergeCell ref="D139:D143"/>
    <mergeCell ref="D144:D150"/>
    <mergeCell ref="D151:D157"/>
    <mergeCell ref="D158:D160"/>
    <mergeCell ref="D161:D167"/>
    <mergeCell ref="D168:D181"/>
    <mergeCell ref="D188:D190"/>
    <mergeCell ref="D191:D193"/>
    <mergeCell ref="E3:E20"/>
    <mergeCell ref="E21:E23"/>
    <mergeCell ref="E24:E39"/>
    <mergeCell ref="E40:E41"/>
    <mergeCell ref="E42:E43"/>
    <mergeCell ref="E44:E48"/>
    <mergeCell ref="E50:E59"/>
    <mergeCell ref="E60:E65"/>
    <mergeCell ref="E66:E73"/>
    <mergeCell ref="E74:E78"/>
    <mergeCell ref="E79:E91"/>
    <mergeCell ref="E92:E96"/>
    <mergeCell ref="E97:E101"/>
    <mergeCell ref="E102:E110"/>
    <mergeCell ref="E111:E115"/>
    <mergeCell ref="E116:E126"/>
    <mergeCell ref="E127:E131"/>
    <mergeCell ref="E132:E138"/>
    <mergeCell ref="E139:E143"/>
    <mergeCell ref="E144:E150"/>
    <mergeCell ref="E151:E157"/>
    <mergeCell ref="E158:E160"/>
    <mergeCell ref="E161:E167"/>
    <mergeCell ref="E168:E181"/>
    <mergeCell ref="J188:J190"/>
    <mergeCell ref="J191:J193"/>
    <mergeCell ref="K188:K190"/>
    <mergeCell ref="K191:K19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zoomScale="85" zoomScaleNormal="85" workbookViewId="0">
      <selection activeCell="E17" sqref="E17"/>
    </sheetView>
  </sheetViews>
  <sheetFormatPr defaultColWidth="24.7272727272727" defaultRowHeight="27" customHeight="1"/>
  <cols>
    <col min="1" max="1" width="16.5727272727273" style="2" customWidth="1"/>
    <col min="2" max="2" width="15.5" style="2" customWidth="1"/>
    <col min="3" max="3" width="24.7272727272727" style="2" customWidth="1"/>
    <col min="4" max="4" width="18.2818181818182" style="2" customWidth="1"/>
    <col min="5" max="5" width="36.3636363636364" style="2" customWidth="1"/>
    <col min="6" max="6" width="46.3090909090909" style="2" customWidth="1"/>
    <col min="7" max="7" width="15.9363636363636" style="1" customWidth="1"/>
    <col min="8" max="8" width="16.3545454545455" style="2" customWidth="1"/>
    <col min="9" max="9" width="16.6727272727273" style="2" customWidth="1"/>
    <col min="10" max="10" width="39.2181818181818" style="2" customWidth="1"/>
    <col min="11" max="16384" width="24.7272727272727" style="2"/>
  </cols>
  <sheetData>
    <row r="1" ht="44" customHeight="1" spans="1:9">
      <c r="A1" s="3" t="s">
        <v>33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6" t="s">
        <v>34</v>
      </c>
    </row>
    <row r="3" ht="79" customHeight="1" spans="1:9">
      <c r="A3" s="11">
        <v>45715</v>
      </c>
      <c r="B3" s="12" t="s">
        <v>10</v>
      </c>
      <c r="C3" s="13" t="s">
        <v>141</v>
      </c>
      <c r="D3" s="14" t="s">
        <v>142</v>
      </c>
      <c r="E3" s="13" t="s">
        <v>143</v>
      </c>
      <c r="F3" s="17" t="s">
        <v>59</v>
      </c>
      <c r="G3" s="17">
        <v>1000</v>
      </c>
      <c r="H3" s="12">
        <v>0.0382</v>
      </c>
      <c r="I3" s="12">
        <f t="shared" ref="I3:I15" si="0">G3*H3</f>
        <v>38.2</v>
      </c>
    </row>
    <row r="4" customHeight="1" spans="1:9">
      <c r="A4" s="11">
        <v>45768</v>
      </c>
      <c r="B4" s="12" t="s">
        <v>10</v>
      </c>
      <c r="C4" s="18" t="s">
        <v>63</v>
      </c>
      <c r="D4" s="14" t="s">
        <v>64</v>
      </c>
      <c r="E4" s="13" t="s">
        <v>65</v>
      </c>
      <c r="F4" s="12" t="s">
        <v>94</v>
      </c>
      <c r="G4" s="12">
        <f>4000*5</f>
        <v>20000</v>
      </c>
      <c r="H4" s="12">
        <v>0.007</v>
      </c>
      <c r="I4" s="12">
        <f t="shared" si="0"/>
        <v>140</v>
      </c>
    </row>
    <row r="5" customHeight="1" spans="1:9">
      <c r="A5" s="11"/>
      <c r="B5" s="12"/>
      <c r="C5" s="19"/>
      <c r="D5" s="14"/>
      <c r="E5" s="13"/>
      <c r="F5" s="12" t="s">
        <v>85</v>
      </c>
      <c r="G5" s="12">
        <v>4000</v>
      </c>
      <c r="H5" s="12">
        <v>0.005</v>
      </c>
      <c r="I5" s="12">
        <f t="shared" si="0"/>
        <v>20</v>
      </c>
    </row>
    <row r="6" customHeight="1" spans="1:9">
      <c r="A6" s="11"/>
      <c r="B6" s="12"/>
      <c r="C6" s="19"/>
      <c r="D6" s="14"/>
      <c r="E6" s="13"/>
      <c r="F6" s="17" t="s">
        <v>46</v>
      </c>
      <c r="G6" s="12">
        <v>3100</v>
      </c>
      <c r="H6" s="12">
        <v>0.04</v>
      </c>
      <c r="I6" s="12">
        <f t="shared" si="0"/>
        <v>124</v>
      </c>
    </row>
    <row r="7" customHeight="1" spans="1:9">
      <c r="A7" s="11">
        <v>45786</v>
      </c>
      <c r="B7" s="12" t="s">
        <v>10</v>
      </c>
      <c r="C7" s="13" t="s">
        <v>141</v>
      </c>
      <c r="D7" s="14" t="s">
        <v>144</v>
      </c>
      <c r="E7" s="13" t="s">
        <v>145</v>
      </c>
      <c r="F7" s="17" t="s">
        <v>38</v>
      </c>
      <c r="G7" s="12">
        <f>377+630</f>
        <v>1007</v>
      </c>
      <c r="H7" s="12">
        <v>0.176</v>
      </c>
      <c r="I7" s="12">
        <f t="shared" si="0"/>
        <v>177.232</v>
      </c>
    </row>
    <row r="8" customHeight="1" spans="1:9">
      <c r="A8" s="11"/>
      <c r="B8" s="12"/>
      <c r="C8" s="13"/>
      <c r="D8" s="14"/>
      <c r="E8" s="13"/>
      <c r="F8" s="17" t="s">
        <v>39</v>
      </c>
      <c r="G8" s="12">
        <v>10</v>
      </c>
      <c r="H8" s="12">
        <v>0</v>
      </c>
      <c r="I8" s="12">
        <f t="shared" si="0"/>
        <v>0</v>
      </c>
    </row>
    <row r="9" customHeight="1" spans="1:9">
      <c r="A9" s="11"/>
      <c r="B9" s="12"/>
      <c r="C9" s="13"/>
      <c r="D9" s="14"/>
      <c r="E9" s="13"/>
      <c r="F9" s="17" t="s">
        <v>82</v>
      </c>
      <c r="G9" s="12">
        <f>1007*4</f>
        <v>4028</v>
      </c>
      <c r="H9" s="12">
        <v>0.007</v>
      </c>
      <c r="I9" s="12">
        <f t="shared" si="0"/>
        <v>28.196</v>
      </c>
    </row>
    <row r="10" customHeight="1" spans="1:9">
      <c r="A10" s="11"/>
      <c r="B10" s="12"/>
      <c r="C10" s="13"/>
      <c r="D10" s="14"/>
      <c r="E10" s="13"/>
      <c r="F10" s="17" t="s">
        <v>46</v>
      </c>
      <c r="G10" s="12">
        <v>160</v>
      </c>
      <c r="H10" s="12">
        <v>0.04</v>
      </c>
      <c r="I10" s="12">
        <f t="shared" si="0"/>
        <v>6.4</v>
      </c>
    </row>
    <row r="11" customHeight="1" spans="1:9">
      <c r="A11" s="11"/>
      <c r="B11" s="12"/>
      <c r="C11" s="13"/>
      <c r="D11" s="14"/>
      <c r="E11" s="13"/>
      <c r="F11" s="12" t="s">
        <v>47</v>
      </c>
      <c r="G11" s="12">
        <f>377+630</f>
        <v>1007</v>
      </c>
      <c r="H11" s="12">
        <v>0.017</v>
      </c>
      <c r="I11" s="12">
        <f t="shared" si="0"/>
        <v>17.119</v>
      </c>
    </row>
    <row r="12" customHeight="1" spans="1:9">
      <c r="A12" s="11"/>
      <c r="B12" s="12"/>
      <c r="C12" s="13"/>
      <c r="D12" s="14"/>
      <c r="E12" s="13"/>
      <c r="F12" s="17" t="s">
        <v>146</v>
      </c>
      <c r="G12" s="12">
        <v>1000</v>
      </c>
      <c r="H12" s="12">
        <v>0.04</v>
      </c>
      <c r="I12" s="12">
        <f t="shared" si="0"/>
        <v>40</v>
      </c>
    </row>
    <row r="13" s="2" customFormat="1" customHeight="1" spans="1:9">
      <c r="A13" s="20">
        <v>45793</v>
      </c>
      <c r="B13" s="15" t="s">
        <v>10</v>
      </c>
      <c r="C13" s="21" t="s">
        <v>66</v>
      </c>
      <c r="D13" s="22" t="s">
        <v>147</v>
      </c>
      <c r="E13" s="23" t="s">
        <v>148</v>
      </c>
      <c r="F13" s="17" t="s">
        <v>46</v>
      </c>
      <c r="G13" s="12">
        <v>1000</v>
      </c>
      <c r="H13" s="12">
        <v>0.04</v>
      </c>
      <c r="I13" s="12">
        <f t="shared" si="0"/>
        <v>40</v>
      </c>
    </row>
    <row r="14" s="2" customFormat="1" customHeight="1" spans="1:9">
      <c r="A14" s="11">
        <v>45793</v>
      </c>
      <c r="B14" s="12" t="s">
        <v>10</v>
      </c>
      <c r="C14" s="18" t="s">
        <v>149</v>
      </c>
      <c r="D14" s="14" t="s">
        <v>150</v>
      </c>
      <c r="E14" s="13" t="s">
        <v>151</v>
      </c>
      <c r="F14" s="12" t="s">
        <v>152</v>
      </c>
      <c r="G14" s="12">
        <v>2200</v>
      </c>
      <c r="H14" s="12">
        <v>0.007</v>
      </c>
      <c r="I14" s="12">
        <f t="shared" si="0"/>
        <v>15.4</v>
      </c>
    </row>
    <row r="15" s="2" customFormat="1" customHeight="1" spans="1:9">
      <c r="A15" s="11"/>
      <c r="B15" s="12"/>
      <c r="C15" s="18"/>
      <c r="D15" s="14"/>
      <c r="E15" s="13"/>
      <c r="F15" s="12" t="s">
        <v>48</v>
      </c>
      <c r="G15" s="12">
        <v>2200</v>
      </c>
      <c r="H15" s="24">
        <v>0.0382</v>
      </c>
      <c r="I15" s="12">
        <f t="shared" si="0"/>
        <v>84.04</v>
      </c>
    </row>
    <row r="16" customHeight="1" spans="9:9">
      <c r="I16" s="27">
        <f>SUM(I3:I15)</f>
        <v>730.587</v>
      </c>
    </row>
    <row r="17" customHeight="1" spans="8:10">
      <c r="H17" s="25" t="s">
        <v>153</v>
      </c>
      <c r="I17" s="27">
        <f>I16*7.16</f>
        <v>5231.00292</v>
      </c>
      <c r="J17" s="25" t="s">
        <v>154</v>
      </c>
    </row>
    <row r="19" customHeight="1" spans="8:9">
      <c r="H19" s="26" t="s">
        <v>155</v>
      </c>
      <c r="I19" s="28"/>
    </row>
  </sheetData>
  <autoFilter xmlns:etc="http://www.wps.cn/officeDocument/2017/etCustomData" ref="A1:I17" etc:filterBottomFollowUsedRange="0">
    <extLst/>
  </autoFilter>
  <mergeCells count="16">
    <mergeCell ref="A1:I1"/>
    <mergeCell ref="A4:A6"/>
    <mergeCell ref="A7:A12"/>
    <mergeCell ref="A14:A15"/>
    <mergeCell ref="B4:B6"/>
    <mergeCell ref="B7:B12"/>
    <mergeCell ref="B14:B15"/>
    <mergeCell ref="C4:C6"/>
    <mergeCell ref="C7:C12"/>
    <mergeCell ref="C14:C15"/>
    <mergeCell ref="D4:D6"/>
    <mergeCell ref="D7:D12"/>
    <mergeCell ref="D14:D15"/>
    <mergeCell ref="E4:E6"/>
    <mergeCell ref="E7:E12"/>
    <mergeCell ref="E14:E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85" zoomScaleNormal="85" workbookViewId="0">
      <selection activeCell="H7" sqref="H7"/>
    </sheetView>
  </sheetViews>
  <sheetFormatPr defaultColWidth="24.7272727272727" defaultRowHeight="27" customHeight="1"/>
  <cols>
    <col min="1" max="1" width="16.5727272727273" style="1" customWidth="1"/>
    <col min="2" max="2" width="15.5" style="1" customWidth="1"/>
    <col min="3" max="3" width="24.7272727272727" style="1" customWidth="1"/>
    <col min="4" max="4" width="18.2818181818182" style="1" customWidth="1"/>
    <col min="5" max="5" width="36.3636363636364" style="1" customWidth="1"/>
    <col min="6" max="6" width="46.3090909090909" style="1" customWidth="1"/>
    <col min="7" max="7" width="15.9363636363636" style="1" customWidth="1"/>
    <col min="8" max="8" width="16.3545454545455" style="1" customWidth="1"/>
    <col min="9" max="9" width="16.6727272727273" style="1" customWidth="1"/>
    <col min="10" max="10" width="21.3636363636364" style="2" customWidth="1"/>
    <col min="11" max="16384" width="24.7272727272727" style="2" customWidth="1"/>
  </cols>
  <sheetData>
    <row r="1" ht="44" customHeight="1" spans="1:9">
      <c r="A1" s="3" t="s">
        <v>33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6" t="s">
        <v>34</v>
      </c>
    </row>
    <row r="3" customHeight="1" spans="1:9">
      <c r="A3" s="11">
        <v>45742</v>
      </c>
      <c r="B3" s="12" t="s">
        <v>10</v>
      </c>
      <c r="C3" s="13">
        <v>76519</v>
      </c>
      <c r="D3" s="14" t="s">
        <v>53</v>
      </c>
      <c r="E3" s="13" t="s">
        <v>54</v>
      </c>
      <c r="F3" s="12" t="s">
        <v>47</v>
      </c>
      <c r="G3" s="12">
        <v>6000</v>
      </c>
      <c r="H3" s="12">
        <v>0.25</v>
      </c>
      <c r="I3" s="12">
        <f>G3*H3</f>
        <v>1500</v>
      </c>
    </row>
    <row r="4" customHeight="1" spans="1:9">
      <c r="A4" s="11"/>
      <c r="B4" s="12"/>
      <c r="C4" s="12"/>
      <c r="D4" s="14"/>
      <c r="E4" s="13"/>
      <c r="F4" s="12" t="s">
        <v>94</v>
      </c>
      <c r="G4" s="12">
        <v>30000</v>
      </c>
      <c r="H4" s="12">
        <v>0.042</v>
      </c>
      <c r="I4" s="12">
        <v>1260</v>
      </c>
    </row>
    <row r="5" customHeight="1" spans="1:9">
      <c r="A5" s="11">
        <v>45749</v>
      </c>
      <c r="B5" s="12" t="s">
        <v>10</v>
      </c>
      <c r="C5" s="13">
        <v>77745</v>
      </c>
      <c r="D5" s="14" t="s">
        <v>61</v>
      </c>
      <c r="E5" s="13" t="s">
        <v>62</v>
      </c>
      <c r="F5" s="12" t="s">
        <v>47</v>
      </c>
      <c r="G5" s="12">
        <v>6000</v>
      </c>
      <c r="H5" s="12">
        <v>0.25</v>
      </c>
      <c r="I5" s="12">
        <f>G5*H5</f>
        <v>1500</v>
      </c>
    </row>
    <row r="6" customHeight="1" spans="1:9">
      <c r="A6" s="11"/>
      <c r="B6" s="12"/>
      <c r="C6" s="12"/>
      <c r="D6" s="14"/>
      <c r="E6" s="13"/>
      <c r="F6" s="15" t="s">
        <v>94</v>
      </c>
      <c r="G6" s="15">
        <v>30000</v>
      </c>
      <c r="H6" s="15">
        <v>0.042</v>
      </c>
      <c r="I6" s="15">
        <v>1260</v>
      </c>
    </row>
    <row r="7" customHeight="1" spans="1:9">
      <c r="A7" s="11">
        <v>45759</v>
      </c>
      <c r="B7" s="12" t="s">
        <v>10</v>
      </c>
      <c r="C7" s="13" t="s">
        <v>156</v>
      </c>
      <c r="D7" s="14" t="s">
        <v>157</v>
      </c>
      <c r="E7" s="13" t="s">
        <v>158</v>
      </c>
      <c r="F7" s="12" t="s">
        <v>159</v>
      </c>
      <c r="G7" s="12">
        <f>12000*1.01</f>
        <v>12120</v>
      </c>
      <c r="H7" s="12">
        <v>0.32</v>
      </c>
      <c r="I7" s="12">
        <f>G7*H7</f>
        <v>3878.4</v>
      </c>
    </row>
    <row r="8" customHeight="1" spans="9:9">
      <c r="I8" s="1">
        <v>9398.4</v>
      </c>
    </row>
    <row r="10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customHeight="1" spans="1:9">
      <c r="A14" s="2"/>
      <c r="B14" s="2"/>
      <c r="C14" s="2"/>
      <c r="D14" s="2"/>
      <c r="E14" s="2"/>
      <c r="F14" s="2"/>
      <c r="G14" s="2"/>
      <c r="H14" s="2"/>
      <c r="I14" s="2"/>
    </row>
  </sheetData>
  <autoFilter xmlns:etc="http://www.wps.cn/officeDocument/2017/etCustomData" ref="A1:I8" etc:filterBottomFollowUsedRange="0">
    <extLst/>
  </autoFilter>
  <mergeCells count="11">
    <mergeCell ref="A1:I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国内-RMB</vt:lpstr>
      <vt:lpstr>国内-人民币</vt:lpstr>
      <vt:lpstr>国外-美金</vt:lpstr>
      <vt:lpstr>国内-人民币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2025-07-23T07:42:44Z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