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'国内做货-人民币'!$B$1:$I$414</definedName>
    <definedName name="_xlnm._FilterDatabase" localSheetId="1" hidden="1">'国外做货-美金'!$B$1:$I$48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<sst xmlns="http://schemas.openxmlformats.org/spreadsheetml/2006/main" count="867" uniqueCount="359">
  <si>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</si>
  <si>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</si>
  <si>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</si>
  <si>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</si>
  <si>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</si>
  <si>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</si>
  <si>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</si>
  <si>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</si>
  <si>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</si>
  <si>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</si>
  <si>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r>
      <rPr>
        <sz val="11"/>
        <color theme="1"/>
        <rFont val="宋体"/>
        <charset val="134"/>
        <scheme val="minor"/>
      </rPr>
      <t>76737/</t>
    </r>
    <r>
      <rPr>
        <sz val="11"/>
        <color rgb="FFFF0000"/>
        <rFont val="宋体"/>
        <charset val="134"/>
        <scheme val="minor"/>
      </rPr>
      <t>76743</t>
    </r>
  </si>
  <si>
    <t>RRNBSK357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</si>
  <si>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>女大衣</t>
    </r>
  </si>
  <si>
    <t>白色吊牌HPBCRFI001-60*95mm-RFID LOGO</t>
  </si>
  <si>
    <t>黑色 吊绳 MRBCGEN004-320*1.5mm</t>
  </si>
  <si>
    <t>白色缎带洗标CLBCGEN003*5页-60*25mm（717色）</t>
  </si>
  <si>
    <t>空白标 BKKBXM24002（60*25mm）*2</t>
  </si>
  <si>
    <t>WLBCRFI005 RFID白织标-51*51mm</t>
  </si>
  <si>
    <t>WLBCRFI005 RFID白织标-51*51mm-免费损耗1%</t>
  </si>
  <si>
    <t>WLBCRFI006  RFID黑织标-51*51mm （重做）</t>
  </si>
  <si>
    <t>WLBCRFI006  RFID黑织标-51*51mm-免费损耗1%</t>
  </si>
  <si>
    <t>RRNBSK365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</si>
  <si>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加单1</t>
    </r>
  </si>
  <si>
    <t>WLBCRFI006 RFID黑织标-51*51mm （重做）</t>
  </si>
  <si>
    <t>77990/77991</t>
  </si>
  <si>
    <t>RRNBSK378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</si>
  <si>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加单2</t>
    </r>
  </si>
  <si>
    <t xml:space="preserve">WLBCRFI006 RFID黑织标-51*51mm </t>
  </si>
  <si>
    <t>WLBCRFI006 RFID黑织标-51*51mm-免费损耗1%</t>
  </si>
  <si>
    <t>RRNBSK392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</si>
  <si>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加单3</t>
    </r>
  </si>
  <si>
    <t>79535/79536</t>
  </si>
  <si>
    <t>RRNBSK411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</si>
  <si>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</t>
    </r>
  </si>
  <si>
    <t>白色缎带洗标CLBCGEN003*6页-60*25mm</t>
  </si>
  <si>
    <t>空白标 BKKBXM24002（60*25mm）</t>
  </si>
  <si>
    <t>WLBCRFI006 RFID黑织标-51*51mm （补数）</t>
  </si>
  <si>
    <t>RRNBSK418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</si>
  <si>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加单4</t>
    </r>
  </si>
  <si>
    <t>79241/79242</t>
  </si>
  <si>
    <t>RRNBSK425
工厂：</t>
  </si>
  <si>
    <t>6789-741-800/605  MALBEC
Made in Cambodia  男式外套
加单1</t>
  </si>
  <si>
    <t>白色缎带洗标CLBCGEN003*5页-60*25mm</t>
  </si>
  <si>
    <t>RRNBSK432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</si>
  <si>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加单5</t>
    </r>
  </si>
  <si>
    <t>白色缎带洗标CLBCGEN003*5页-60*25mm（807色）</t>
  </si>
  <si>
    <t>RRNBSK433
工厂：</t>
  </si>
  <si>
    <t>6898-741-712/800  SALAMANCA 
Made in Cambodia  女士大衣
加单1</t>
  </si>
  <si>
    <t>白色缎带洗标CLBCGEN003*4页-60*25mm</t>
  </si>
  <si>
    <t>24602/25259/25260</t>
  </si>
  <si>
    <t xml:space="preserve"> RRNBSK435
工厂：乐维斯</t>
  </si>
  <si>
    <t>TC-667 3405-741-984/800
Made in Cambodia 男士下装
加单5</t>
  </si>
  <si>
    <t>白色缎带洗标CLBCGEN003*4页-60*25mm（加页码）</t>
  </si>
  <si>
    <t>白色织标WLBCGEN020(06B）-85*20mm</t>
  </si>
  <si>
    <t>白色RFID织标WLBCRFI015-65*19mm</t>
  </si>
  <si>
    <t>白色RFID织标WLBCRFI015-65*19mm-免费损耗1%</t>
  </si>
  <si>
    <t>79497/79498/79502</t>
  </si>
  <si>
    <t>RRNBSK436
工厂：明荣</t>
  </si>
  <si>
    <t>8572-707-700 ELECTRA
Made in China 女上装</t>
  </si>
  <si>
    <t>白色缎带洗标CLBCGEN003*6页-60*25mm（加页码）（PO79498）</t>
  </si>
  <si>
    <t>白色缎带空白标 BKKBXM24002（60*25mm）</t>
  </si>
  <si>
    <t>白色缎带洗标CLBCGEN003*6页-60*25mm（加页码）</t>
  </si>
  <si>
    <t>黑色RFID织标WLBCRFI014-65*19mm</t>
  </si>
  <si>
    <t>黑色RFID织标WLBCRFI014-65*19mm-损耗1%</t>
  </si>
  <si>
    <t>RRNBSK456
工厂：</t>
  </si>
  <si>
    <t>6898-741-712/800  SALAMANCA 
Made in Cambodia  女士大衣
加单2</t>
  </si>
  <si>
    <t>6898-450
ZALA</t>
  </si>
  <si>
    <t>RRNBSK457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</si>
  <si>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加单6</t>
    </r>
  </si>
  <si>
    <t>80077/80079</t>
  </si>
  <si>
    <t>RRNBSK470
工厂：</t>
  </si>
  <si>
    <t>6789-741-800/605  MALBEC
Made in Cambodia  男式外套
加单2</t>
  </si>
  <si>
    <t>80294/80295/80296</t>
  </si>
  <si>
    <t>RRNBSK486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</si>
  <si>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加单7</t>
    </r>
  </si>
  <si>
    <t>RRNBSK491
工厂:乐维斯</t>
  </si>
  <si>
    <r>
      <rPr>
        <sz val="11"/>
        <rFont val="宋体"/>
        <charset val="134"/>
        <scheme val="minor"/>
      </rPr>
      <t xml:space="preserve">7049-741-737/800  CR-522
Made in Cambodia </t>
    </r>
    <r>
      <rPr>
        <b/>
        <sz val="11"/>
        <rFont val="宋体"/>
        <charset val="134"/>
        <scheme val="minor"/>
      </rPr>
      <t>男上装</t>
    </r>
  </si>
  <si>
    <t xml:space="preserve">WLBCRFI009 RFID白织标-39*39mm </t>
  </si>
  <si>
    <r>
      <rPr>
        <sz val="11"/>
        <color theme="1"/>
        <rFont val="宋体"/>
        <charset val="134"/>
        <scheme val="minor"/>
      </rPr>
      <t>79609/79611/
79968/</t>
    </r>
    <r>
      <rPr>
        <sz val="11"/>
        <color rgb="FFFF0000"/>
        <rFont val="宋体"/>
        <charset val="134"/>
        <scheme val="minor"/>
      </rPr>
      <t>79969</t>
    </r>
  </si>
  <si>
    <t>RRNBSK492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</si>
  <si>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</t>
    </r>
  </si>
  <si>
    <t>79602/79971</t>
  </si>
  <si>
    <t>RRNBSK493
工厂：山东济宁睿宁</t>
  </si>
  <si>
    <t>5497-707-754/812 TC-707
Made in China 男士长裤</t>
  </si>
  <si>
    <t xml:space="preserve">白色织标WLBCGEN020-85*20mm </t>
  </si>
  <si>
    <t>79613/79614/
79916/79917/
79918/79919/
79920</t>
  </si>
  <si>
    <t>RRNBSK494
工厂：华同</t>
  </si>
  <si>
    <t>5498-707-800/812  TC-708
Made in China 男士长裤</t>
  </si>
  <si>
    <t>79599/79977</t>
  </si>
  <si>
    <t>RRNBSK495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</si>
  <si>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>男上装</t>
    </r>
  </si>
  <si>
    <t>WLBCRFI009 RFID白织标-39*39mm -免费损耗1%</t>
  </si>
  <si>
    <t>80654/80656</t>
  </si>
  <si>
    <t>RRNBSK496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</si>
  <si>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加单7</t>
    </r>
  </si>
  <si>
    <t xml:space="preserve">WLBCRFI006 RFID黑织标-51*51mm  </t>
  </si>
  <si>
    <t>80583/80585</t>
  </si>
  <si>
    <t>RRNBSK499
工厂：明荣</t>
  </si>
  <si>
    <t>8572-707-810 ELECTRA
Made in China 女上装
加单1</t>
  </si>
  <si>
    <t>白色缎带洗标CLBCGEN003*5页-60*25mm（加页码）</t>
  </si>
  <si>
    <t>RRNBSK500
工厂：菲特斯凡</t>
  </si>
  <si>
    <r>
      <rPr>
        <sz val="11"/>
        <rFont val="宋体"/>
        <charset val="134"/>
        <scheme val="minor"/>
      </rPr>
      <t xml:space="preserve">6645-707-712  RUBIA 
Made in China </t>
    </r>
    <r>
      <rPr>
        <b/>
        <sz val="11"/>
        <rFont val="宋体"/>
        <charset val="134"/>
        <scheme val="minor"/>
      </rPr>
      <t>女上</t>
    </r>
  </si>
  <si>
    <t>RRNBSK503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</si>
  <si>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加单8</t>
    </r>
  </si>
  <si>
    <t>RRNBSK509
工厂：</t>
  </si>
  <si>
    <t>6789-741-800  MALBEC
Made in Cambodia  男式外套
加单3</t>
  </si>
  <si>
    <t>RRNBSK511
工厂：山东济宁睿宁</t>
  </si>
  <si>
    <t>5497-707-754/812  TC-707
Made in China 男士长裤
加单1</t>
  </si>
  <si>
    <t>80916/80917/
80918</t>
  </si>
  <si>
    <t>RRNBSK512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</si>
  <si>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加单1</t>
    </r>
  </si>
  <si>
    <t>79969更新</t>
  </si>
  <si>
    <t>RRNBSK513
工厂:乐维斯</t>
  </si>
  <si>
    <r>
      <rPr>
        <sz val="11"/>
        <rFont val="宋体"/>
        <charset val="134"/>
        <scheme val="minor"/>
      </rPr>
      <t xml:space="preserve">7381-741-800  CR-628
Made in Cambodia </t>
    </r>
    <r>
      <rPr>
        <b/>
        <sz val="11"/>
        <rFont val="宋体"/>
        <charset val="134"/>
        <scheme val="minor"/>
      </rPr>
      <t>男上装
加单1</t>
    </r>
  </si>
  <si>
    <t>81576</t>
  </si>
  <si>
    <t>RRNBSK527</t>
  </si>
  <si>
    <t>LETIZIA 1688-742-803
Made in BANGLADESH 女式大衣
加单8</t>
  </si>
  <si>
    <t>黑色织标WLBCGEN013-51*51mm</t>
  </si>
  <si>
    <t>黑色RFID织标 WLBCRFI016-65*19mm</t>
  </si>
  <si>
    <t>黑色RFID织标 WLBCRFI016-65*19mm-免费损耗1%</t>
  </si>
  <si>
    <t>RRNBSK528
工厂：</t>
  </si>
  <si>
    <t>6898-741-712/800  SALAMANCA 
Made in Cambodia  女士大衣
加单3</t>
  </si>
  <si>
    <t>81114</t>
  </si>
  <si>
    <t>RRNBSK529
工厂：明荣</t>
  </si>
  <si>
    <t>8572-707-810 ELECTRA
Made in China 女上装
加单2</t>
  </si>
  <si>
    <t>81285/81286/81287/81288</t>
  </si>
  <si>
    <t>RRNBSK530
工厂：乐维斯</t>
  </si>
  <si>
    <t>5861-741-686/700 BLANCA DRE 
Made in Cambodia 女士长裙</t>
  </si>
  <si>
    <t>白色吊牌HPBCRFI001-60*95mm-RFID LOGO-PO81285</t>
  </si>
  <si>
    <t>价格贴：黑 BKSKR24003</t>
  </si>
  <si>
    <t>黑色RFID织标WLBCRFI014-65*19mm-大货样</t>
  </si>
  <si>
    <t>RRNBSK531</t>
  </si>
  <si>
    <t>6621-707-807  LUZ 
Made in China 女外套</t>
  </si>
  <si>
    <t>BKKBXM24002 空白标（60*25mm）</t>
  </si>
  <si>
    <t>79677ZALA</t>
  </si>
  <si>
    <t>RRNBSK541</t>
  </si>
  <si>
    <t>LETIZIA 1688-742-803
Made in BANGLADESH 女式大衣
重做吊牌</t>
  </si>
  <si>
    <t>白色吊牌HPBCRFI001-60*95mm-RFID LOGO（ZALA）-重做</t>
  </si>
  <si>
    <t>25636/25637</t>
  </si>
  <si>
    <t>RRNBSK542
工厂：明荣</t>
  </si>
  <si>
    <t>CHERRIES 3807-707-401
Made in China  女上装
补单</t>
  </si>
  <si>
    <t>白织标WLBCGEN015-55*10mm （L码）
BERSHKA_LABEL_WHITE_07B</t>
  </si>
  <si>
    <t>81022/81583/
82000/81584/
81585/81586/
82001</t>
  </si>
  <si>
    <t>RRNBSK543
工厂：三兴/依洲/乐维斯</t>
  </si>
  <si>
    <t>LETIZIA 1688-743-800/716
Made in Cambodia 女式大衣
加单 4</t>
  </si>
  <si>
    <t>82022/82020
/82021</t>
  </si>
  <si>
    <t>RRNBSK544
工厂：乐维斯</t>
  </si>
  <si>
    <t>LETIZIA 1688-450-800
Made in Cambodia 女式大衣
ZALA</t>
  </si>
  <si>
    <t>白色吊牌HPBCRFI001-60*95mm-RFID LOGO（ZALA）</t>
  </si>
  <si>
    <t>RRNBSK546
工厂：山东济宁睿宁</t>
  </si>
  <si>
    <t>5497-707-754/812  TC-707
Made in China 男士长裤
加单2</t>
  </si>
  <si>
    <t>RRNBSK547
工厂:乐维斯</t>
  </si>
  <si>
    <r>
      <rPr>
        <sz val="11"/>
        <rFont val="宋体"/>
        <charset val="134"/>
        <scheme val="minor"/>
      </rPr>
      <t xml:space="preserve">7049-741-800  CR-522
Made in Cambodia </t>
    </r>
    <r>
      <rPr>
        <b/>
        <sz val="11"/>
        <rFont val="宋体"/>
        <charset val="134"/>
        <scheme val="minor"/>
      </rPr>
      <t>男上装
加单1</t>
    </r>
  </si>
  <si>
    <t>82537</t>
  </si>
  <si>
    <t>RRNBSK552</t>
  </si>
  <si>
    <t>LETIZIA 1688-742-803
Made in BANGLADESH 女式大衣
加单9</t>
  </si>
  <si>
    <t>25881
备库</t>
  </si>
  <si>
    <t>RRNBSK561</t>
  </si>
  <si>
    <t>JANET 1524-741-700
Made in BANGLADESH 女上装
加单30  补单</t>
  </si>
  <si>
    <t>白色吊牌HPBCGEN001-60*95mm</t>
  </si>
  <si>
    <t>81584更新/82539</t>
  </si>
  <si>
    <t>RRNBSK562
工厂：依洲/三兴</t>
  </si>
  <si>
    <t>LETIZIA 1688-743-800/716
Made in Cambodia 女式大衣
加单5</t>
  </si>
  <si>
    <t>82211/82212</t>
  </si>
  <si>
    <t>RRNBSK563
工厂：济宁睿宁工厂</t>
  </si>
  <si>
    <r>
      <rPr>
        <sz val="11"/>
        <rFont val="宋体"/>
        <charset val="134"/>
        <scheme val="minor"/>
      </rPr>
      <t xml:space="preserve">6899-450-800  PELU
Made in China </t>
    </r>
    <r>
      <rPr>
        <b/>
        <sz val="11"/>
        <rFont val="宋体"/>
        <charset val="134"/>
        <scheme val="minor"/>
      </rPr>
      <t>女大衣
ZALA</t>
    </r>
  </si>
  <si>
    <t>白色缎带洗标CLBCGEN003*1页-60*25mm(条码页)</t>
  </si>
  <si>
    <t>RRNBSK564
工厂：华同</t>
  </si>
  <si>
    <t>5502-545-812  TC-708
Made in China 男士长裤
（5498-707改款）</t>
  </si>
  <si>
    <t>82771/81960
81961</t>
  </si>
  <si>
    <t>RRNBSK565
工厂：华同</t>
  </si>
  <si>
    <t>5498-707-800/812  TC-708
Made in China 男士长裤
加单1</t>
  </si>
  <si>
    <t>82959</t>
  </si>
  <si>
    <t>RRNBSK572
工厂：依洲/乐维斯</t>
  </si>
  <si>
    <t>LETIZIA 1688-743-800/716
Made in Cambodia 女式大衣
加单6</t>
  </si>
  <si>
    <t xml:space="preserve">
79725/81576
82537补差数</t>
  </si>
  <si>
    <t>RRNBSK573</t>
  </si>
  <si>
    <t xml:space="preserve">LETIZIA 1688-742-803
Made in BANGLADESH 女式大衣
加单10 </t>
  </si>
  <si>
    <t>RRNBSK581
工厂：华同</t>
  </si>
  <si>
    <t>5502-545-812  TC-708
Made in China 男士长裤
（5498-707改款）
加单1</t>
  </si>
  <si>
    <t>83255/83256</t>
  </si>
  <si>
    <t>RRNBSK582
工厂：华同</t>
  </si>
  <si>
    <t>5498-707-800/812  TC-708
Made in China 男士长裤
加单2</t>
  </si>
  <si>
    <t>重做</t>
  </si>
  <si>
    <t>RRNBSK585</t>
  </si>
  <si>
    <t>KATE 1415-742-800/605/700
Made in  BANGLADESH    女上装
更新主标</t>
  </si>
  <si>
    <t>WLBCRFI006 RFID黑织标-51*51mm</t>
  </si>
  <si>
    <t>WLBCRFI006 RFID黑织标-51*51mm-损耗1%</t>
  </si>
  <si>
    <t>RRNBSK587
工厂：</t>
  </si>
  <si>
    <t>6898-741-712/800  SALAMANCA 
Made in Cambodia  女士大衣
加单4</t>
  </si>
  <si>
    <t>83477/83481/83501</t>
  </si>
  <si>
    <t>RRNBSK588
工厂：三马</t>
  </si>
  <si>
    <t>3805-742-250/441/300 ORANGE
Made in China  女上装
加单1</t>
  </si>
  <si>
    <t>白色吊牌HPBCGEN001-60*95mm（250/441色）</t>
  </si>
  <si>
    <t>白色吊牌HPBCGEN001-60*95mm（300色）</t>
  </si>
  <si>
    <t>白色缎带洗标CLBCGEN003*5页-60*25mm（加页码）（250/441色）</t>
  </si>
  <si>
    <t>白色缎带洗标CLBCGEN003*5页-60*25mm（加页码）（300色）</t>
  </si>
  <si>
    <t xml:space="preserve">白织标WLBCGEN015-55*10mm </t>
  </si>
  <si>
    <t>RRNBSK589</t>
  </si>
  <si>
    <t>JANET 1524-741-700
Made in BANGLADESH 女上装
加单31</t>
  </si>
  <si>
    <t>WLBCGEN014 白织标-51*51mm</t>
  </si>
  <si>
    <t>83580</t>
  </si>
  <si>
    <t>RRNBSK592
工厂：依洲/乐维斯</t>
  </si>
  <si>
    <t>LETIZIA 1688-743-800/716
Made in Cambodia 女式大衣
加单7</t>
  </si>
  <si>
    <t>RRNBSK595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</si>
  <si>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
补单</t>
    </r>
  </si>
  <si>
    <t>84361/84352</t>
  </si>
  <si>
    <t>RRNBSK599
工厂：</t>
  </si>
  <si>
    <t>6898-742-800  SALAMANCA 
Made in  BANGLADESH 女士大衣</t>
  </si>
  <si>
    <t>84149/
250色补差数</t>
  </si>
  <si>
    <t>RRNBSK600
工厂：三马</t>
  </si>
  <si>
    <t>3805-742-250/441 ORANGE
Made in China  女上装
加单2</t>
  </si>
  <si>
    <t>白色缎带洗标CLBCGEN003*5页-60*25mm（加页码）（250色）S码条码页</t>
  </si>
  <si>
    <t>白色缎带洗标CLBCGEN003*5页-60*25mm（加页码）（441色）</t>
  </si>
  <si>
    <t>84079/84424</t>
  </si>
  <si>
    <t>RRNBSK603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</si>
  <si>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加单9</t>
    </r>
  </si>
  <si>
    <t>WLBCRFI006 RFID黑织标-51*51mm  （补单）</t>
  </si>
  <si>
    <t>84060/84411</t>
  </si>
  <si>
    <t>RRNBSK604
工厂：依洲/乐维斯</t>
  </si>
  <si>
    <t>LETIZIA 1688-743-800/716
Made in Cambodia 女式大衣
加单8</t>
  </si>
  <si>
    <t>84412-01
84056-01
84208-01</t>
  </si>
  <si>
    <t>RRNBSK605</t>
  </si>
  <si>
    <r>
      <rPr>
        <sz val="11"/>
        <rFont val="宋体"/>
        <charset val="134"/>
        <scheme val="minor"/>
      </rPr>
      <t xml:space="preserve">LETIZIA 1688-742-803/716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加单11</t>
    </r>
  </si>
  <si>
    <t>白色缎带洗标CLBCGEN003*4页-60*25mm（加页码）803色</t>
  </si>
  <si>
    <t>白色缎带洗标CLBCGEN003*4页-60*25mm（加页码）716色</t>
  </si>
  <si>
    <t>84486/84487</t>
  </si>
  <si>
    <t>RRNBSK607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</si>
  <si>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加单32</t>
    </r>
  </si>
  <si>
    <t>84654/84655</t>
  </si>
  <si>
    <t>RRNBSK613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</si>
  <si>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加单12</t>
    </r>
  </si>
  <si>
    <t>RRNBSK615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</si>
  <si>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加单33</t>
    </r>
  </si>
  <si>
    <t>84970</t>
  </si>
  <si>
    <t>RRNBSK616
工厂：依洲/乐维斯</t>
  </si>
  <si>
    <t>LETIZIA 1688-743-800/716
Made in Cambodia 女式大衣
加单9</t>
  </si>
  <si>
    <t>84969</t>
  </si>
  <si>
    <t>RRNBSK617</t>
  </si>
  <si>
    <r>
      <rPr>
        <sz val="11"/>
        <rFont val="宋体"/>
        <charset val="134"/>
        <scheme val="minor"/>
      </rPr>
      <t xml:space="preserve">LETIZIA 1688-742-803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加单13</t>
    </r>
  </si>
  <si>
    <t>84362/84939</t>
  </si>
  <si>
    <t>RRNBSK618
工厂：</t>
  </si>
  <si>
    <t>6898-741-712/800  SALAMANCA 
Made in Cambodia  女士大衣
加单5</t>
  </si>
  <si>
    <t>RRNBSK621
工厂:乐维斯</t>
  </si>
  <si>
    <r>
      <rPr>
        <sz val="11"/>
        <rFont val="宋体"/>
        <charset val="134"/>
        <scheme val="minor"/>
      </rPr>
      <t xml:space="preserve">7049-741-737  CR-522
Made in Cambodia </t>
    </r>
    <r>
      <rPr>
        <b/>
        <sz val="11"/>
        <rFont val="宋体"/>
        <charset val="134"/>
        <scheme val="minor"/>
      </rPr>
      <t>男上装
加单2</t>
    </r>
  </si>
  <si>
    <t>RRNBSK622</t>
  </si>
  <si>
    <t>6607-741-700  CETRO 
Made in Cambodia  女上装外套
加单10</t>
  </si>
  <si>
    <t>RRNBSK623</t>
  </si>
  <si>
    <t>KATE 1415-742-800/605/700
Made in  BANGLADESH    女上装</t>
  </si>
  <si>
    <t>RRNBSK624
工厂：</t>
  </si>
  <si>
    <t>6898-742-800  SALAMANCA 
Made in  BANGLADESH 女士大衣
加单1</t>
  </si>
  <si>
    <t>RRNBSK634
工厂：乐维斯</t>
  </si>
  <si>
    <t>5861-741-686/700 BLANCA DRE 
Made in Cambodia 女士长裙  补单</t>
  </si>
  <si>
    <t>RRNBSK490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</si>
  <si>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
加单1</t>
    </r>
  </si>
  <si>
    <t>小吊牌BKXDP25001-50X60MM</t>
  </si>
  <si>
    <t>RRNBSK659
工厂：华同</t>
  </si>
  <si>
    <t>5498-707-800/812  TC-708
Made in China 男士长裤
补单</t>
  </si>
  <si>
    <t>85550/85628/85629</t>
  </si>
  <si>
    <t>RRNBSK635</t>
  </si>
  <si>
    <r>
      <rPr>
        <sz val="11"/>
        <rFont val="宋体"/>
        <charset val="134"/>
        <scheme val="minor"/>
      </rPr>
      <t xml:space="preserve">LETIZIA 1688-742-803/800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加单14</t>
    </r>
  </si>
  <si>
    <t>85551/85552</t>
  </si>
  <si>
    <t>RRNBSK636
工厂：依洲</t>
  </si>
  <si>
    <t>LETIZIA 1688-743-716
Made in Cambodia 女式大衣
加单10</t>
  </si>
  <si>
    <t>RRNBSK639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</si>
  <si>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加单34</t>
    </r>
  </si>
  <si>
    <t>RRNBSK640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</si>
  <si>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加单26</t>
    </r>
  </si>
  <si>
    <t>RRNBSK650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</si>
  <si>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加单35</t>
    </r>
  </si>
  <si>
    <t>发  票  通  知  单</t>
  </si>
  <si>
    <r>
      <rPr>
        <sz val="11"/>
        <rFont val="宋体"/>
        <charset val="134"/>
      </rPr>
      <t>编号</t>
    </r>
    <r>
      <rPr>
        <sz val="11"/>
        <rFont val="Calibri"/>
        <charset val="0"/>
      </rPr>
      <t>                         </t>
    </r>
    <r>
      <rPr>
        <sz val="11"/>
        <rFont val="宋体"/>
        <charset val="134"/>
      </rPr>
      <t>（发票张数）</t>
    </r>
    <r>
      <rPr>
        <sz val="11"/>
        <rFont val="Calibri"/>
        <charset val="0"/>
      </rPr>
      <t>      </t>
    </r>
  </si>
  <si>
    <t>申请日期</t>
  </si>
  <si>
    <t>客户</t>
  </si>
  <si>
    <r>
      <rPr>
        <sz val="11"/>
        <rFont val="宋体"/>
        <charset val="134"/>
      </rPr>
      <t>开票抬头</t>
    </r>
    <r>
      <rPr>
        <sz val="11"/>
        <rFont val="Calibri"/>
        <charset val="0"/>
      </rPr>
      <t>                                        </t>
    </r>
    <r>
      <rPr>
        <sz val="11"/>
        <rFont val="宋体"/>
        <charset val="134"/>
      </rPr>
      <t>（请填写全名）</t>
    </r>
  </si>
  <si>
    <r>
      <rPr>
        <sz val="11"/>
        <rFont val="宋体"/>
        <charset val="134"/>
      </rPr>
      <t>货</t>
    </r>
    <r>
      <rPr>
        <sz val="11"/>
        <rFont val="Calibri"/>
        <charset val="0"/>
      </rPr>
      <t> </t>
    </r>
    <r>
      <rPr>
        <sz val="11"/>
        <rFont val="宋体"/>
        <charset val="134"/>
      </rPr>
      <t>物</t>
    </r>
    <r>
      <rPr>
        <sz val="11"/>
        <rFont val="Calibri"/>
        <charset val="0"/>
      </rPr>
      <t> </t>
    </r>
    <r>
      <rPr>
        <sz val="11"/>
        <rFont val="宋体"/>
        <charset val="134"/>
      </rPr>
      <t>或</t>
    </r>
    <r>
      <rPr>
        <sz val="11"/>
        <rFont val="Calibri"/>
        <charset val="0"/>
      </rPr>
      <t> </t>
    </r>
    <r>
      <rPr>
        <sz val="11"/>
        <rFont val="宋体"/>
        <charset val="134"/>
      </rPr>
      <t>应</t>
    </r>
    <r>
      <rPr>
        <sz val="11"/>
        <rFont val="Calibri"/>
        <charset val="0"/>
      </rPr>
      <t> </t>
    </r>
    <r>
      <rPr>
        <sz val="11"/>
        <rFont val="宋体"/>
        <charset val="134"/>
      </rPr>
      <t>税</t>
    </r>
    <r>
      <rPr>
        <sz val="11"/>
        <rFont val="Calibri"/>
        <charset val="0"/>
      </rPr>
      <t> </t>
    </r>
    <r>
      <rPr>
        <sz val="11"/>
        <rFont val="宋体"/>
        <charset val="134"/>
      </rPr>
      <t>劳</t>
    </r>
    <r>
      <rPr>
        <sz val="11"/>
        <rFont val="Calibri"/>
        <charset val="0"/>
      </rPr>
      <t> </t>
    </r>
    <r>
      <rPr>
        <sz val="11"/>
        <rFont val="宋体"/>
        <charset val="134"/>
      </rPr>
      <t>务</t>
    </r>
    <r>
      <rPr>
        <sz val="11"/>
        <rFont val="Calibri"/>
        <charset val="0"/>
      </rPr>
      <t> </t>
    </r>
    <r>
      <rPr>
        <sz val="11"/>
        <rFont val="宋体"/>
        <charset val="134"/>
      </rPr>
      <t>名</t>
    </r>
    <r>
      <rPr>
        <sz val="11"/>
        <rFont val="Calibri"/>
        <charset val="0"/>
      </rPr>
      <t> </t>
    </r>
    <r>
      <rPr>
        <sz val="11"/>
        <rFont val="宋体"/>
        <charset val="134"/>
      </rPr>
      <t>称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（比如吊粒，吊牌等，大致写一下就可以）</t>
    </r>
  </si>
  <si>
    <r>
      <rPr>
        <sz val="11"/>
        <rFont val="宋体"/>
        <charset val="134"/>
      </rPr>
      <t>规</t>
    </r>
    <r>
      <rPr>
        <sz val="11"/>
        <rFont val="Calibri"/>
        <charset val="0"/>
      </rPr>
      <t> </t>
    </r>
    <r>
      <rPr>
        <sz val="11"/>
        <rFont val="宋体"/>
        <charset val="134"/>
      </rPr>
      <t>格</t>
    </r>
    <r>
      <rPr>
        <sz val="11"/>
        <rFont val="Calibri"/>
        <charset val="0"/>
      </rPr>
      <t> </t>
    </r>
    <r>
      <rPr>
        <sz val="11"/>
        <rFont val="宋体"/>
        <charset val="134"/>
      </rPr>
      <t>型</t>
    </r>
    <r>
      <rPr>
        <sz val="11"/>
        <rFont val="Calibri"/>
        <charset val="0"/>
      </rPr>
      <t> </t>
    </r>
    <r>
      <rPr>
        <sz val="11"/>
        <rFont val="宋体"/>
        <charset val="134"/>
      </rPr>
      <t>号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（如果不需要注明的请写</t>
    </r>
    <r>
      <rPr>
        <sz val="11"/>
        <rFont val="Calibri"/>
        <charset val="0"/>
      </rPr>
      <t>“</t>
    </r>
    <r>
      <rPr>
        <sz val="11"/>
        <rFont val="宋体"/>
        <charset val="134"/>
      </rPr>
      <t>无</t>
    </r>
    <r>
      <rPr>
        <sz val="11"/>
        <rFont val="Calibri"/>
        <charset val="0"/>
      </rPr>
      <t>”</t>
    </r>
    <r>
      <rPr>
        <sz val="11"/>
        <rFont val="宋体"/>
        <charset val="134"/>
      </rPr>
      <t>）</t>
    </r>
  </si>
  <si>
    <t>单位</t>
  </si>
  <si>
    <r>
      <rPr>
        <sz val="11"/>
        <rFont val="宋体"/>
        <charset val="134"/>
      </rPr>
      <t>数</t>
    </r>
    <r>
      <rPr>
        <sz val="11"/>
        <rFont val="Calibri"/>
        <charset val="0"/>
      </rPr>
      <t> </t>
    </r>
    <r>
      <rPr>
        <sz val="11"/>
        <rFont val="宋体"/>
        <charset val="134"/>
      </rPr>
      <t>量</t>
    </r>
  </si>
  <si>
    <r>
      <rPr>
        <sz val="11"/>
        <rFont val="宋体"/>
        <charset val="134"/>
      </rPr>
      <t>金额</t>
    </r>
    <r>
      <rPr>
        <sz val="11"/>
        <rFont val="Calibri"/>
        <charset val="0"/>
      </rPr>
      <t>                                 </t>
    </r>
    <r>
      <rPr>
        <sz val="11"/>
        <rFont val="宋体"/>
        <charset val="134"/>
      </rPr>
      <t>（一张发票的总金额）</t>
    </r>
  </si>
  <si>
    <t>备注</t>
  </si>
  <si>
    <t>睿宁</t>
  </si>
  <si>
    <t>济宁睿宁服装有限公司</t>
  </si>
  <si>
    <t>商标</t>
  </si>
  <si>
    <t>无</t>
  </si>
  <si>
    <t>个</t>
  </si>
  <si>
    <t>6899/707</t>
  </si>
  <si>
    <t>5497/707</t>
  </si>
  <si>
    <t>沭阳明荣服饰有限公司</t>
  </si>
  <si>
    <t>8572/707</t>
  </si>
  <si>
    <t>淮安市菲特斯凡服饰有限公司</t>
  </si>
  <si>
    <t>6645/707</t>
  </si>
  <si>
    <t>淮北豪志服装有限公司</t>
  </si>
  <si>
    <t>6621/707</t>
  </si>
  <si>
    <t>连云港华昇泰服饰有限公司</t>
  </si>
  <si>
    <t>5498/707</t>
  </si>
  <si>
    <t>海盐三马发展有限公司</t>
  </si>
  <si>
    <t>3805/741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</si>
  <si>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</si>
  <si>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</si>
  <si>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</si>
  <si>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76737/76743</t>
  </si>
  <si>
    <t>白色吊牌HPBCRFI001-60*95mm-RFID LOGO（重做）</t>
  </si>
  <si>
    <t>缎带BSK警告标  ADBCGEN002-120*55mm（605色）</t>
  </si>
  <si>
    <t>79609/79611/
79968/79969</t>
  </si>
  <si>
    <t>RRNBSK518
工厂：乐维斯</t>
  </si>
  <si>
    <t xml:space="preserve">TC-667 3405-741-800/818/984
Made in Cambodia 男士下装
</t>
  </si>
  <si>
    <t>黄色RFID箱贴BKSKR24016-100*200mm</t>
  </si>
  <si>
    <t>白色缎带洗标CLBCGEN003*6页-60*25mm（加页码）-PO81285</t>
  </si>
  <si>
    <t>RRNBSK593
工厂：乐维斯</t>
  </si>
  <si>
    <t>TC-667 3405-742-800
Made in Cambodia 男士下装
补单</t>
  </si>
  <si>
    <t>RRNBSK609
工厂：乐维斯</t>
  </si>
  <si>
    <t>/</t>
  </si>
  <si>
    <t xml:space="preserve"> BKSKR25003黄色箱贴140*93MM </t>
  </si>
  <si>
    <t>RRNBSK611
工厂：三兴</t>
  </si>
  <si>
    <t>LETIZIA 1688-743-716
Made in Cambodia 女式大衣
补单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</si>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</sst>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0_ 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b/>
      <sz val="16"/>
      <name val="Arial"/>
      <charset val="134"/>
    </font>
    <font>
      <sz val="11"/>
      <name val="Calibri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3" borderId="17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15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21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9" fontId="7" fillId="5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 wrapText="1"/>
    </xf>
    <xf numFmtId="176" fontId="7" fillId="6" borderId="1" xfId="0" applyNumberFormat="1" applyFon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4" fontId="0" fillId="7" borderId="4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0" fillId="8" borderId="4" xfId="0" applyNumberForma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176" fontId="7" fillId="8" borderId="1" xfId="0" applyNumberFormat="1" applyFon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 wrapText="1"/>
    </xf>
    <xf numFmtId="14" fontId="0" fillId="6" borderId="4" xfId="0" applyNumberForma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9" borderId="2" xfId="0" applyNumberFormat="1" applyFont="1" applyFill="1" applyBorder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14" fontId="7" fillId="9" borderId="3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14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176" fontId="7" fillId="9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0" fontId="18" fillId="10" borderId="5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58" fontId="20" fillId="4" borderId="5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58" fontId="20" fillId="5" borderId="5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179" fontId="19" fillId="5" borderId="5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58" fontId="20" fillId="7" borderId="5" xfId="0" applyNumberFormat="1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58" fontId="20" fillId="8" borderId="5" xfId="0" applyNumberFormat="1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58" fontId="20" fillId="6" borderId="5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58" fontId="20" fillId="9" borderId="5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8" fontId="20" fillId="4" borderId="5" xfId="0" applyNumberFormat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8" fontId="20" fillId="5" borderId="5" xfId="0" applyNumberFormat="1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/>
    </xf>
    <xf numFmtId="8" fontId="20" fillId="7" borderId="5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8" fontId="20" fillId="8" borderId="5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/>
    </xf>
    <xf numFmtId="8" fontId="20" fillId="6" borderId="5" xfId="0" applyNumberFormat="1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8" fontId="20" fillId="9" borderId="5" xfId="0" applyNumberFormat="1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1">
    <dxf>
      <fill>
        <patternFill patternType="solid">
          <fgColor rgb="FFF2DCDB"/>
          <bgColor rgb="FF000000"/>
        </patternFill>
      </fill>
    </dxf>
  </dxf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8"/>
  <sheetViews>
    <sheetView tabSelected="1" zoomScale="85" zoomScaleNormal="85" workbookViewId="0">
      <pane ySplit="2" topLeftCell="A282" activePane="bottomLeft" state="frozen"/>
      <selection/>
      <selection pane="bottomLeft" activeCell="F419" sqref="F419"/>
    </sheetView>
  </sheetViews>
  <sheetFormatPr defaultColWidth="8.72727272727273" defaultRowHeight="15" customHeight="1"/>
  <cols>
    <col min="1" max="1" width="14.9090909090909" style="1" customWidth="1"/>
    <col min="2" max="2" width="14.9090909090909" style="67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68" t="s">
        <v>0</v>
      </c>
      <c r="B1" s="69"/>
      <c r="C1" s="69"/>
      <c r="D1" s="69"/>
      <c r="E1" s="69"/>
      <c r="F1" s="69"/>
      <c r="G1" s="69"/>
      <c r="H1" s="69"/>
      <c r="I1" s="93"/>
    </row>
    <row r="2" ht="20" hidden="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hidden="1" customHeight="1" spans="1:9">
      <c r="A3" s="17">
        <v>45740</v>
      </c>
      <c r="B3" s="23">
        <v>45764</v>
      </c>
      <c r="C3" s="19" t="s">
        <v>10</v>
      </c>
      <c r="D3" s="56" t="s">
        <v>11</v>
      </c>
      <c r="E3" s="15" t="s">
        <v>12</v>
      </c>
      <c r="F3" s="15" t="s">
        <v>13</v>
      </c>
      <c r="G3" s="16">
        <v>6020</v>
      </c>
      <c r="H3" s="16">
        <v>0.285</v>
      </c>
      <c r="I3" s="65">
        <f t="shared" ref="I3:I29" si="0">G3*H3</f>
        <v>1715.7</v>
      </c>
    </row>
    <row r="4" hidden="1" customHeight="1" spans="1:9">
      <c r="A4" s="17"/>
      <c r="B4" s="27"/>
      <c r="C4" s="18"/>
      <c r="D4" s="22"/>
      <c r="E4" s="15"/>
      <c r="F4" s="16" t="s">
        <v>14</v>
      </c>
      <c r="G4" s="16">
        <v>6020</v>
      </c>
      <c r="H4" s="16"/>
      <c r="I4" s="65">
        <f t="shared" si="0"/>
        <v>0</v>
      </c>
    </row>
    <row r="5" hidden="1" customHeight="1" spans="1:9">
      <c r="A5" s="17"/>
      <c r="B5" s="27"/>
      <c r="C5" s="18"/>
      <c r="D5" s="22"/>
      <c r="E5" s="15"/>
      <c r="F5" s="16" t="s">
        <v>15</v>
      </c>
      <c r="G5" s="16">
        <f>3010*5</f>
        <v>15050</v>
      </c>
      <c r="H5" s="16">
        <v>0.038</v>
      </c>
      <c r="I5" s="65">
        <f t="shared" si="0"/>
        <v>571.9</v>
      </c>
    </row>
    <row r="6" hidden="1" customHeight="1" spans="1:9">
      <c r="A6" s="17"/>
      <c r="B6" s="27"/>
      <c r="C6" s="18"/>
      <c r="D6" s="22"/>
      <c r="E6" s="15"/>
      <c r="F6" s="16" t="s">
        <v>16</v>
      </c>
      <c r="G6" s="16">
        <f>3010*2</f>
        <v>6020</v>
      </c>
      <c r="H6" s="16">
        <v>0.025</v>
      </c>
      <c r="I6" s="65">
        <f t="shared" si="0"/>
        <v>150.5</v>
      </c>
    </row>
    <row r="7" hidden="1" customHeight="1" spans="1:9">
      <c r="A7" s="17"/>
      <c r="B7" s="23"/>
      <c r="C7" s="18"/>
      <c r="D7" s="22"/>
      <c r="E7" s="15"/>
      <c r="F7" s="19" t="s">
        <v>17</v>
      </c>
      <c r="G7" s="16">
        <v>6020</v>
      </c>
      <c r="H7" s="16">
        <v>0.98</v>
      </c>
      <c r="I7" s="65">
        <f t="shared" si="0"/>
        <v>5899.6</v>
      </c>
    </row>
    <row r="8" hidden="1" customHeight="1" spans="1:9">
      <c r="A8" s="17"/>
      <c r="B8" s="27"/>
      <c r="C8" s="18"/>
      <c r="D8" s="22"/>
      <c r="E8" s="15"/>
      <c r="F8" s="19" t="s">
        <v>18</v>
      </c>
      <c r="G8" s="70">
        <f>6020*0.01</f>
        <v>60.2</v>
      </c>
      <c r="H8" s="16">
        <v>0</v>
      </c>
      <c r="I8" s="65">
        <f t="shared" si="0"/>
        <v>0</v>
      </c>
    </row>
    <row r="9" hidden="1" customHeight="1" spans="1:9">
      <c r="A9" s="17"/>
      <c r="B9" s="27">
        <v>45764</v>
      </c>
      <c r="C9" s="18"/>
      <c r="D9" s="22"/>
      <c r="E9" s="15"/>
      <c r="F9" s="15" t="s">
        <v>19</v>
      </c>
      <c r="G9" s="16">
        <v>6020</v>
      </c>
      <c r="H9" s="16">
        <v>0.98</v>
      </c>
      <c r="I9" s="65">
        <f t="shared" si="0"/>
        <v>5899.6</v>
      </c>
    </row>
    <row r="10" hidden="1" customHeight="1" spans="1:9">
      <c r="A10" s="17"/>
      <c r="B10" s="27"/>
      <c r="C10" s="18"/>
      <c r="D10" s="22"/>
      <c r="E10" s="15"/>
      <c r="F10" s="15" t="s">
        <v>20</v>
      </c>
      <c r="G10" s="70">
        <f>6020*0.01</f>
        <v>60.2</v>
      </c>
      <c r="H10" s="16">
        <v>0</v>
      </c>
      <c r="I10" s="65">
        <f t="shared" si="0"/>
        <v>0</v>
      </c>
    </row>
    <row r="11" hidden="1" customHeight="1" spans="1:9">
      <c r="A11" s="17">
        <v>45749</v>
      </c>
      <c r="B11" s="23">
        <v>45811</v>
      </c>
      <c r="C11" s="15">
        <v>77719</v>
      </c>
      <c r="D11" s="56" t="s">
        <v>21</v>
      </c>
      <c r="E11" s="15" t="s">
        <v>22</v>
      </c>
      <c r="F11" s="16" t="s">
        <v>15</v>
      </c>
      <c r="G11" s="16">
        <f>1500*5</f>
        <v>7500</v>
      </c>
      <c r="H11" s="16">
        <v>0.038</v>
      </c>
      <c r="I11" s="65">
        <f t="shared" si="0"/>
        <v>285</v>
      </c>
    </row>
    <row r="12" hidden="1" customHeight="1" spans="1:9">
      <c r="A12" s="17"/>
      <c r="B12" s="32"/>
      <c r="C12" s="16"/>
      <c r="D12" s="22"/>
      <c r="E12" s="15"/>
      <c r="F12" s="16" t="s">
        <v>16</v>
      </c>
      <c r="G12" s="16">
        <f>1500*2</f>
        <v>3000</v>
      </c>
      <c r="H12" s="16">
        <v>0.025</v>
      </c>
      <c r="I12" s="65">
        <f t="shared" si="0"/>
        <v>75</v>
      </c>
    </row>
    <row r="13" hidden="1" customHeight="1" spans="1:9">
      <c r="A13" s="17"/>
      <c r="B13" s="23">
        <v>45764</v>
      </c>
      <c r="C13" s="16"/>
      <c r="D13" s="22"/>
      <c r="E13" s="15"/>
      <c r="F13" s="15" t="s">
        <v>17</v>
      </c>
      <c r="G13" s="16">
        <v>3000</v>
      </c>
      <c r="H13" s="16">
        <v>0.98</v>
      </c>
      <c r="I13" s="65">
        <f t="shared" si="0"/>
        <v>2940</v>
      </c>
    </row>
    <row r="14" hidden="1" customHeight="1" spans="1:9">
      <c r="A14" s="17"/>
      <c r="B14" s="27"/>
      <c r="C14" s="16"/>
      <c r="D14" s="22"/>
      <c r="E14" s="15"/>
      <c r="F14" s="15" t="s">
        <v>23</v>
      </c>
      <c r="G14" s="16">
        <v>3000</v>
      </c>
      <c r="H14" s="16">
        <v>0.98</v>
      </c>
      <c r="I14" s="65">
        <f t="shared" si="0"/>
        <v>2940</v>
      </c>
    </row>
    <row r="15" hidden="1" customHeight="1" spans="1:9">
      <c r="A15" s="17">
        <v>45754</v>
      </c>
      <c r="B15" s="23">
        <v>45764</v>
      </c>
      <c r="C15" s="71" t="s">
        <v>24</v>
      </c>
      <c r="D15" s="56" t="s">
        <v>25</v>
      </c>
      <c r="E15" s="15" t="s">
        <v>26</v>
      </c>
      <c r="F15" s="16" t="s">
        <v>15</v>
      </c>
      <c r="G15" s="16">
        <f>6000*5</f>
        <v>30000</v>
      </c>
      <c r="H15" s="16">
        <v>0.038</v>
      </c>
      <c r="I15" s="65">
        <f t="shared" si="0"/>
        <v>1140</v>
      </c>
    </row>
    <row r="16" hidden="1" customHeight="1" spans="1:9">
      <c r="A16" s="17"/>
      <c r="B16" s="27"/>
      <c r="C16" s="72"/>
      <c r="D16" s="22"/>
      <c r="E16" s="15"/>
      <c r="F16" s="16" t="s">
        <v>16</v>
      </c>
      <c r="G16" s="16">
        <f>6000*2</f>
        <v>12000</v>
      </c>
      <c r="H16" s="16">
        <v>0.025</v>
      </c>
      <c r="I16" s="65">
        <f t="shared" si="0"/>
        <v>300</v>
      </c>
    </row>
    <row r="17" hidden="1" customHeight="1" spans="1:9">
      <c r="A17" s="17"/>
      <c r="B17" s="17">
        <v>45764</v>
      </c>
      <c r="C17" s="72"/>
      <c r="D17" s="22"/>
      <c r="E17" s="15"/>
      <c r="F17" s="15" t="s">
        <v>27</v>
      </c>
      <c r="G17" s="16">
        <v>10500</v>
      </c>
      <c r="H17" s="16">
        <v>0.98</v>
      </c>
      <c r="I17" s="65">
        <f t="shared" si="0"/>
        <v>10290</v>
      </c>
    </row>
    <row r="18" hidden="1" customHeight="1" spans="1:9">
      <c r="A18" s="17"/>
      <c r="B18" s="17"/>
      <c r="C18" s="72"/>
      <c r="D18" s="22"/>
      <c r="E18" s="15"/>
      <c r="F18" s="15" t="s">
        <v>28</v>
      </c>
      <c r="G18" s="16">
        <f>10500*0.01</f>
        <v>105</v>
      </c>
      <c r="H18" s="16">
        <v>0</v>
      </c>
      <c r="I18" s="65">
        <f t="shared" si="0"/>
        <v>0</v>
      </c>
    </row>
    <row r="19" hidden="1" customHeight="1" spans="1:9">
      <c r="A19" s="17">
        <v>45761</v>
      </c>
      <c r="B19" s="23">
        <v>45832</v>
      </c>
      <c r="C19" s="15">
        <v>78490</v>
      </c>
      <c r="D19" s="56" t="s">
        <v>29</v>
      </c>
      <c r="E19" s="15" t="s">
        <v>30</v>
      </c>
      <c r="F19" s="16" t="s">
        <v>15</v>
      </c>
      <c r="G19" s="16">
        <f>3000*5</f>
        <v>15000</v>
      </c>
      <c r="H19" s="16">
        <v>0.038</v>
      </c>
      <c r="I19" s="65">
        <f t="shared" si="0"/>
        <v>570</v>
      </c>
    </row>
    <row r="20" hidden="1" customHeight="1" spans="1:9">
      <c r="A20" s="17"/>
      <c r="B20" s="23">
        <v>45764</v>
      </c>
      <c r="C20" s="16"/>
      <c r="D20" s="22"/>
      <c r="E20" s="15"/>
      <c r="F20" s="16" t="s">
        <v>16</v>
      </c>
      <c r="G20" s="16">
        <f>3000*2</f>
        <v>6000</v>
      </c>
      <c r="H20" s="16">
        <v>0.025</v>
      </c>
      <c r="I20" s="65">
        <f t="shared" si="0"/>
        <v>150</v>
      </c>
    </row>
    <row r="21" hidden="1" customHeight="1" spans="1:9">
      <c r="A21" s="17"/>
      <c r="B21" s="17">
        <v>45764</v>
      </c>
      <c r="C21" s="16"/>
      <c r="D21" s="22"/>
      <c r="E21" s="15"/>
      <c r="F21" s="15" t="s">
        <v>27</v>
      </c>
      <c r="G21" s="16">
        <v>6000</v>
      </c>
      <c r="H21" s="16">
        <v>0.98</v>
      </c>
      <c r="I21" s="65">
        <f t="shared" si="0"/>
        <v>5880</v>
      </c>
    </row>
    <row r="22" hidden="1" customHeight="1" spans="1:9">
      <c r="A22" s="17"/>
      <c r="B22" s="17"/>
      <c r="C22" s="16"/>
      <c r="D22" s="22"/>
      <c r="E22" s="15"/>
      <c r="F22" s="15" t="s">
        <v>28</v>
      </c>
      <c r="G22" s="16">
        <f>6000*0.01</f>
        <v>60</v>
      </c>
      <c r="H22" s="16">
        <v>0</v>
      </c>
      <c r="I22" s="65">
        <f t="shared" si="0"/>
        <v>0</v>
      </c>
    </row>
    <row r="23" hidden="1" customHeight="1" spans="1:9">
      <c r="A23" s="73">
        <v>45766</v>
      </c>
      <c r="B23" s="74">
        <v>45828</v>
      </c>
      <c r="C23" s="75" t="s">
        <v>31</v>
      </c>
      <c r="D23" s="76" t="s">
        <v>32</v>
      </c>
      <c r="E23" s="77" t="s">
        <v>33</v>
      </c>
      <c r="F23" s="77" t="s">
        <v>13</v>
      </c>
      <c r="G23" s="78">
        <v>4510</v>
      </c>
      <c r="H23" s="78">
        <v>0.285</v>
      </c>
      <c r="I23" s="94">
        <f t="shared" si="0"/>
        <v>1285.35</v>
      </c>
    </row>
    <row r="24" hidden="1" customHeight="1" spans="1:9">
      <c r="A24" s="73"/>
      <c r="B24" s="79"/>
      <c r="C24" s="80"/>
      <c r="D24" s="81"/>
      <c r="E24" s="77"/>
      <c r="F24" s="78" t="s">
        <v>14</v>
      </c>
      <c r="G24" s="78">
        <v>4510</v>
      </c>
      <c r="H24" s="78"/>
      <c r="I24" s="94">
        <f t="shared" si="0"/>
        <v>0</v>
      </c>
    </row>
    <row r="25" hidden="1" customHeight="1" spans="1:9">
      <c r="A25" s="73"/>
      <c r="B25" s="82">
        <v>45805</v>
      </c>
      <c r="C25" s="80"/>
      <c r="D25" s="81"/>
      <c r="E25" s="77"/>
      <c r="F25" s="78" t="s">
        <v>34</v>
      </c>
      <c r="G25" s="78">
        <f>4510*6</f>
        <v>27060</v>
      </c>
      <c r="H25" s="78">
        <v>0.038</v>
      </c>
      <c r="I25" s="94">
        <f t="shared" si="0"/>
        <v>1028.28</v>
      </c>
    </row>
    <row r="26" hidden="1" customHeight="1" spans="1:9">
      <c r="A26" s="73"/>
      <c r="B26" s="82"/>
      <c r="C26" s="80"/>
      <c r="D26" s="81"/>
      <c r="E26" s="77"/>
      <c r="F26" s="78" t="s">
        <v>35</v>
      </c>
      <c r="G26" s="78">
        <v>4510</v>
      </c>
      <c r="H26" s="78">
        <v>0.025</v>
      </c>
      <c r="I26" s="94">
        <f t="shared" si="0"/>
        <v>112.75</v>
      </c>
    </row>
    <row r="27" hidden="1" customHeight="1" spans="1:9">
      <c r="A27" s="73"/>
      <c r="B27" s="73">
        <v>45797</v>
      </c>
      <c r="C27" s="80"/>
      <c r="D27" s="81"/>
      <c r="E27" s="77"/>
      <c r="F27" s="77" t="s">
        <v>27</v>
      </c>
      <c r="G27" s="78">
        <v>4510</v>
      </c>
      <c r="H27" s="78">
        <v>0.98</v>
      </c>
      <c r="I27" s="94">
        <f t="shared" si="0"/>
        <v>4419.8</v>
      </c>
    </row>
    <row r="28" hidden="1" customHeight="1" spans="1:9">
      <c r="A28" s="73"/>
      <c r="B28" s="73"/>
      <c r="C28" s="80"/>
      <c r="D28" s="81"/>
      <c r="E28" s="77"/>
      <c r="F28" s="77" t="s">
        <v>36</v>
      </c>
      <c r="G28" s="78">
        <v>125</v>
      </c>
      <c r="H28" s="78">
        <v>0.98</v>
      </c>
      <c r="I28" s="94">
        <f t="shared" si="0"/>
        <v>122.5</v>
      </c>
    </row>
    <row r="29" hidden="1" customHeight="1" spans="1:9">
      <c r="A29" s="17">
        <v>45770</v>
      </c>
      <c r="B29" s="23">
        <v>45830</v>
      </c>
      <c r="C29" s="15">
        <v>78939</v>
      </c>
      <c r="D29" s="56" t="s">
        <v>37</v>
      </c>
      <c r="E29" s="15" t="s">
        <v>38</v>
      </c>
      <c r="F29" s="15" t="s">
        <v>13</v>
      </c>
      <c r="G29" s="16">
        <v>6000</v>
      </c>
      <c r="H29" s="16">
        <v>0.285</v>
      </c>
      <c r="I29" s="65">
        <f t="shared" si="0"/>
        <v>1710</v>
      </c>
    </row>
    <row r="30" hidden="1" customHeight="1" spans="1:9">
      <c r="A30" s="17"/>
      <c r="B30" s="32"/>
      <c r="C30" s="16"/>
      <c r="D30" s="22"/>
      <c r="E30" s="15"/>
      <c r="F30" s="16" t="s">
        <v>14</v>
      </c>
      <c r="G30" s="16">
        <v>6000</v>
      </c>
      <c r="H30" s="16"/>
      <c r="I30" s="65"/>
    </row>
    <row r="31" hidden="1" customHeight="1" spans="1:9">
      <c r="A31" s="17"/>
      <c r="B31" s="23">
        <v>45790</v>
      </c>
      <c r="C31" s="16"/>
      <c r="D31" s="22"/>
      <c r="E31" s="15"/>
      <c r="F31" s="16" t="s">
        <v>15</v>
      </c>
      <c r="G31" s="16">
        <f>3000*5</f>
        <v>15000</v>
      </c>
      <c r="H31" s="16">
        <v>0.038</v>
      </c>
      <c r="I31" s="65">
        <f>G31*H31</f>
        <v>570</v>
      </c>
    </row>
    <row r="32" hidden="1" customHeight="1" spans="1:9">
      <c r="A32" s="17"/>
      <c r="B32" s="27"/>
      <c r="C32" s="16"/>
      <c r="D32" s="22"/>
      <c r="E32" s="15"/>
      <c r="F32" s="16" t="s">
        <v>16</v>
      </c>
      <c r="G32" s="16">
        <f>3000*2</f>
        <v>6000</v>
      </c>
      <c r="H32" s="16">
        <v>0.025</v>
      </c>
      <c r="I32" s="65">
        <f>G32*H32</f>
        <v>150</v>
      </c>
    </row>
    <row r="33" hidden="1" customHeight="1" spans="1:9">
      <c r="A33" s="17"/>
      <c r="B33" s="17">
        <v>45790</v>
      </c>
      <c r="C33" s="16"/>
      <c r="D33" s="22"/>
      <c r="E33" s="15"/>
      <c r="F33" s="15" t="s">
        <v>27</v>
      </c>
      <c r="G33" s="16">
        <v>6000</v>
      </c>
      <c r="H33" s="16">
        <v>0.98</v>
      </c>
      <c r="I33" s="65">
        <f>G33*H33</f>
        <v>5880</v>
      </c>
    </row>
    <row r="34" hidden="1" customHeight="1" spans="1:9">
      <c r="A34" s="17"/>
      <c r="B34" s="17"/>
      <c r="C34" s="16"/>
      <c r="D34" s="22"/>
      <c r="E34" s="15"/>
      <c r="F34" s="15" t="s">
        <v>28</v>
      </c>
      <c r="G34" s="16">
        <f>6000*0.01</f>
        <v>60</v>
      </c>
      <c r="H34" s="16">
        <v>0</v>
      </c>
      <c r="I34" s="65">
        <f>G34*H34</f>
        <v>0</v>
      </c>
    </row>
    <row r="35" hidden="1" customHeight="1" spans="1:9">
      <c r="A35" s="83">
        <v>45774</v>
      </c>
      <c r="B35" s="23">
        <v>45816</v>
      </c>
      <c r="C35" s="19" t="s">
        <v>39</v>
      </c>
      <c r="D35" s="56" t="s">
        <v>40</v>
      </c>
      <c r="E35" s="15" t="s">
        <v>41</v>
      </c>
      <c r="F35" s="15" t="s">
        <v>13</v>
      </c>
      <c r="G35" s="16">
        <v>5513</v>
      </c>
      <c r="H35" s="16">
        <v>0.285</v>
      </c>
      <c r="I35" s="65">
        <f>G35*H35</f>
        <v>1571.205</v>
      </c>
    </row>
    <row r="36" hidden="1" customHeight="1" spans="1:9">
      <c r="A36" s="83"/>
      <c r="B36" s="32"/>
      <c r="C36" s="18"/>
      <c r="D36" s="22"/>
      <c r="E36" s="15"/>
      <c r="F36" s="16" t="s">
        <v>14</v>
      </c>
      <c r="G36" s="16">
        <v>5513</v>
      </c>
      <c r="H36" s="16"/>
      <c r="I36" s="65"/>
    </row>
    <row r="37" hidden="1" customHeight="1" spans="1:9">
      <c r="A37" s="17"/>
      <c r="B37" s="23">
        <v>45799</v>
      </c>
      <c r="C37" s="18"/>
      <c r="D37" s="22"/>
      <c r="E37" s="15"/>
      <c r="F37" s="16" t="s">
        <v>42</v>
      </c>
      <c r="G37" s="16">
        <f>5513*5</f>
        <v>27565</v>
      </c>
      <c r="H37" s="16">
        <v>0.038</v>
      </c>
      <c r="I37" s="65">
        <f>G37*H37</f>
        <v>1047.47</v>
      </c>
    </row>
    <row r="38" hidden="1" customHeight="1" spans="1:9">
      <c r="A38" s="17"/>
      <c r="B38" s="27"/>
      <c r="C38" s="18"/>
      <c r="D38" s="22"/>
      <c r="E38" s="15"/>
      <c r="F38" s="15" t="s">
        <v>27</v>
      </c>
      <c r="G38" s="16">
        <v>5513</v>
      </c>
      <c r="H38" s="16">
        <v>0.98</v>
      </c>
      <c r="I38" s="65">
        <f>G38*H38</f>
        <v>5402.74</v>
      </c>
    </row>
    <row r="39" hidden="1" customHeight="1" spans="1:9">
      <c r="A39" s="17"/>
      <c r="B39" s="32"/>
      <c r="C39" s="18"/>
      <c r="D39" s="22"/>
      <c r="E39" s="15"/>
      <c r="F39" s="15" t="s">
        <v>28</v>
      </c>
      <c r="G39" s="70">
        <f>5513*0.01</f>
        <v>55.13</v>
      </c>
      <c r="H39" s="16">
        <v>0</v>
      </c>
      <c r="I39" s="65">
        <f>G39*H39</f>
        <v>0</v>
      </c>
    </row>
    <row r="40" hidden="1" customHeight="1" spans="1:9">
      <c r="A40" s="17">
        <v>45777</v>
      </c>
      <c r="B40" s="23">
        <v>45830</v>
      </c>
      <c r="C40" s="15">
        <v>79322</v>
      </c>
      <c r="D40" s="56" t="s">
        <v>43</v>
      </c>
      <c r="E40" s="15" t="s">
        <v>44</v>
      </c>
      <c r="F40" s="15" t="s">
        <v>13</v>
      </c>
      <c r="G40" s="16">
        <v>6000</v>
      </c>
      <c r="H40" s="16">
        <v>0.285</v>
      </c>
      <c r="I40" s="65">
        <f>G40*H40</f>
        <v>1710</v>
      </c>
    </row>
    <row r="41" hidden="1" customHeight="1" spans="1:9">
      <c r="A41" s="17"/>
      <c r="B41" s="32"/>
      <c r="C41" s="16"/>
      <c r="D41" s="22"/>
      <c r="E41" s="15"/>
      <c r="F41" s="16" t="s">
        <v>14</v>
      </c>
      <c r="G41" s="16">
        <v>6000</v>
      </c>
      <c r="H41" s="16"/>
      <c r="I41" s="65"/>
    </row>
    <row r="42" hidden="1" customHeight="1" spans="1:9">
      <c r="A42" s="17"/>
      <c r="B42" s="23">
        <v>45790</v>
      </c>
      <c r="C42" s="16"/>
      <c r="D42" s="22"/>
      <c r="E42" s="15"/>
      <c r="F42" s="16" t="s">
        <v>15</v>
      </c>
      <c r="G42" s="16">
        <f>2175*5</f>
        <v>10875</v>
      </c>
      <c r="H42" s="16">
        <v>0.038</v>
      </c>
      <c r="I42" s="65">
        <f t="shared" ref="I42:I84" si="1">G42*H42</f>
        <v>413.25</v>
      </c>
    </row>
    <row r="43" hidden="1" customHeight="1" spans="1:9">
      <c r="A43" s="17"/>
      <c r="B43" s="27"/>
      <c r="C43" s="16"/>
      <c r="D43" s="22"/>
      <c r="E43" s="15"/>
      <c r="F43" s="16" t="s">
        <v>16</v>
      </c>
      <c r="G43" s="16">
        <f>2175*2</f>
        <v>4350</v>
      </c>
      <c r="H43" s="16">
        <v>0.025</v>
      </c>
      <c r="I43" s="65">
        <f t="shared" si="1"/>
        <v>108.75</v>
      </c>
    </row>
    <row r="44" hidden="1" customHeight="1" spans="1:9">
      <c r="A44" s="17"/>
      <c r="B44" s="27"/>
      <c r="C44" s="16"/>
      <c r="D44" s="22"/>
      <c r="E44" s="15"/>
      <c r="F44" s="16" t="s">
        <v>45</v>
      </c>
      <c r="G44" s="16">
        <f>5000*5</f>
        <v>25000</v>
      </c>
      <c r="H44" s="16">
        <v>0.038</v>
      </c>
      <c r="I44" s="65">
        <f t="shared" si="1"/>
        <v>950</v>
      </c>
    </row>
    <row r="45" hidden="1" customHeight="1" spans="1:9">
      <c r="A45" s="17"/>
      <c r="B45" s="27"/>
      <c r="C45" s="16"/>
      <c r="D45" s="22"/>
      <c r="E45" s="15"/>
      <c r="F45" s="16" t="s">
        <v>16</v>
      </c>
      <c r="G45" s="16">
        <f>5000*2</f>
        <v>10000</v>
      </c>
      <c r="H45" s="16">
        <v>0.025</v>
      </c>
      <c r="I45" s="65">
        <f t="shared" si="1"/>
        <v>250</v>
      </c>
    </row>
    <row r="46" hidden="1" customHeight="1" spans="1:9">
      <c r="A46" s="17"/>
      <c r="B46" s="17">
        <v>45790</v>
      </c>
      <c r="C46" s="16"/>
      <c r="D46" s="22"/>
      <c r="E46" s="15"/>
      <c r="F46" s="15" t="s">
        <v>27</v>
      </c>
      <c r="G46" s="16">
        <v>6425</v>
      </c>
      <c r="H46" s="16">
        <v>0.98</v>
      </c>
      <c r="I46" s="65">
        <f t="shared" si="1"/>
        <v>6296.5</v>
      </c>
    </row>
    <row r="47" hidden="1" customHeight="1" spans="1:9">
      <c r="A47" s="17"/>
      <c r="B47" s="17"/>
      <c r="C47" s="16"/>
      <c r="D47" s="22"/>
      <c r="E47" s="15"/>
      <c r="F47" s="15" t="s">
        <v>28</v>
      </c>
      <c r="G47" s="70">
        <f>6425*0.01</f>
        <v>64.25</v>
      </c>
      <c r="H47" s="16">
        <v>0</v>
      </c>
      <c r="I47" s="65">
        <f t="shared" si="1"/>
        <v>0</v>
      </c>
    </row>
    <row r="48" hidden="1" customHeight="1" spans="1:9">
      <c r="A48" s="17">
        <v>45777</v>
      </c>
      <c r="B48" s="27">
        <v>45797</v>
      </c>
      <c r="C48" s="19">
        <v>79297</v>
      </c>
      <c r="D48" s="56" t="s">
        <v>46</v>
      </c>
      <c r="E48" s="15" t="s">
        <v>47</v>
      </c>
      <c r="F48" s="16" t="s">
        <v>48</v>
      </c>
      <c r="G48" s="16">
        <f>8000*4</f>
        <v>32000</v>
      </c>
      <c r="H48" s="16">
        <v>0.038</v>
      </c>
      <c r="I48" s="65">
        <f t="shared" si="1"/>
        <v>1216</v>
      </c>
    </row>
    <row r="49" hidden="1" customHeight="1" spans="1:9">
      <c r="A49" s="17"/>
      <c r="B49" s="27"/>
      <c r="C49" s="18"/>
      <c r="D49" s="22"/>
      <c r="E49" s="15"/>
      <c r="F49" s="16" t="s">
        <v>35</v>
      </c>
      <c r="G49" s="16">
        <v>8000</v>
      </c>
      <c r="H49" s="16">
        <v>0.025</v>
      </c>
      <c r="I49" s="65">
        <f t="shared" si="1"/>
        <v>200</v>
      </c>
    </row>
    <row r="50" hidden="1" customHeight="1" spans="1:9">
      <c r="A50" s="17"/>
      <c r="B50" s="23">
        <v>45790</v>
      </c>
      <c r="C50" s="18"/>
      <c r="D50" s="22"/>
      <c r="E50" s="15"/>
      <c r="F50" s="15" t="s">
        <v>27</v>
      </c>
      <c r="G50" s="16">
        <v>8000</v>
      </c>
      <c r="H50" s="16">
        <v>0.98</v>
      </c>
      <c r="I50" s="65">
        <f t="shared" si="1"/>
        <v>7840</v>
      </c>
    </row>
    <row r="51" hidden="1" customHeight="1" spans="1:9">
      <c r="A51" s="17"/>
      <c r="B51" s="32"/>
      <c r="C51" s="18"/>
      <c r="D51" s="22"/>
      <c r="E51" s="15"/>
      <c r="F51" s="15" t="s">
        <v>28</v>
      </c>
      <c r="G51" s="16">
        <f>8000*0.01</f>
        <v>80</v>
      </c>
      <c r="H51" s="16">
        <v>0</v>
      </c>
      <c r="I51" s="65">
        <f t="shared" si="1"/>
        <v>0</v>
      </c>
    </row>
    <row r="52" hidden="1" customHeight="1" spans="1:9">
      <c r="A52" s="17">
        <v>45777</v>
      </c>
      <c r="B52" s="17">
        <v>45795</v>
      </c>
      <c r="C52" s="84" t="s">
        <v>49</v>
      </c>
      <c r="D52" s="59" t="s">
        <v>50</v>
      </c>
      <c r="E52" s="15" t="s">
        <v>51</v>
      </c>
      <c r="F52" s="15" t="s">
        <v>13</v>
      </c>
      <c r="G52" s="16">
        <v>10000</v>
      </c>
      <c r="H52" s="16">
        <v>0.35</v>
      </c>
      <c r="I52" s="65">
        <f t="shared" si="1"/>
        <v>3500</v>
      </c>
    </row>
    <row r="53" hidden="1" customHeight="1" spans="1:9">
      <c r="A53" s="17"/>
      <c r="B53" s="17"/>
      <c r="C53" s="85"/>
      <c r="D53" s="14"/>
      <c r="E53" s="15"/>
      <c r="F53" s="16" t="s">
        <v>14</v>
      </c>
      <c r="G53" s="16">
        <v>10000</v>
      </c>
      <c r="H53" s="16"/>
      <c r="I53" s="65">
        <f t="shared" si="1"/>
        <v>0</v>
      </c>
    </row>
    <row r="54" hidden="1" customHeight="1" spans="1:9">
      <c r="A54" s="17"/>
      <c r="B54" s="27"/>
      <c r="C54" s="85"/>
      <c r="D54" s="14"/>
      <c r="E54" s="15"/>
      <c r="F54" s="15" t="s">
        <v>13</v>
      </c>
      <c r="G54" s="16">
        <v>15000</v>
      </c>
      <c r="H54" s="16">
        <v>0.25</v>
      </c>
      <c r="I54" s="65">
        <f t="shared" si="1"/>
        <v>3750</v>
      </c>
    </row>
    <row r="55" hidden="1" customHeight="1" spans="1:9">
      <c r="A55" s="17"/>
      <c r="B55" s="27"/>
      <c r="C55" s="85"/>
      <c r="D55" s="14"/>
      <c r="E55" s="15"/>
      <c r="F55" s="16" t="s">
        <v>52</v>
      </c>
      <c r="G55" s="16">
        <f>10000*4</f>
        <v>40000</v>
      </c>
      <c r="H55" s="16">
        <v>0.042</v>
      </c>
      <c r="I55" s="65">
        <f t="shared" si="1"/>
        <v>1680</v>
      </c>
    </row>
    <row r="56" hidden="1" customHeight="1" spans="1:9">
      <c r="A56" s="17"/>
      <c r="B56" s="27"/>
      <c r="C56" s="85"/>
      <c r="D56" s="14"/>
      <c r="E56" s="15"/>
      <c r="F56" s="16" t="s">
        <v>52</v>
      </c>
      <c r="G56" s="16">
        <f>15000*4</f>
        <v>60000</v>
      </c>
      <c r="H56" s="16">
        <v>0.042</v>
      </c>
      <c r="I56" s="65">
        <f t="shared" si="1"/>
        <v>2520</v>
      </c>
    </row>
    <row r="57" hidden="1" customHeight="1" spans="1:9">
      <c r="A57" s="17"/>
      <c r="B57" s="17">
        <v>45789</v>
      </c>
      <c r="C57" s="85"/>
      <c r="D57" s="14"/>
      <c r="E57" s="15"/>
      <c r="F57" s="15" t="s">
        <v>53</v>
      </c>
      <c r="G57" s="16">
        <v>25000</v>
      </c>
      <c r="H57" s="16">
        <v>0.158</v>
      </c>
      <c r="I57" s="65">
        <f t="shared" si="1"/>
        <v>3950</v>
      </c>
    </row>
    <row r="58" hidden="1" customHeight="1" spans="1:9">
      <c r="A58" s="17"/>
      <c r="B58" s="17"/>
      <c r="C58" s="85"/>
      <c r="D58" s="14"/>
      <c r="E58" s="15"/>
      <c r="F58" s="19" t="s">
        <v>54</v>
      </c>
      <c r="G58" s="16">
        <v>25000</v>
      </c>
      <c r="H58" s="16">
        <v>0.85</v>
      </c>
      <c r="I58" s="65">
        <f t="shared" si="1"/>
        <v>21250</v>
      </c>
    </row>
    <row r="59" hidden="1" customHeight="1" spans="1:9">
      <c r="A59" s="17"/>
      <c r="B59" s="17"/>
      <c r="C59" s="85"/>
      <c r="D59" s="14"/>
      <c r="E59" s="15"/>
      <c r="F59" s="19" t="s">
        <v>55</v>
      </c>
      <c r="G59" s="16">
        <f>25000*0.01</f>
        <v>250</v>
      </c>
      <c r="H59" s="16">
        <v>0</v>
      </c>
      <c r="I59" s="65">
        <f t="shared" si="1"/>
        <v>0</v>
      </c>
    </row>
    <row r="60" hidden="1" customHeight="1" spans="1:9">
      <c r="A60" s="86">
        <v>45777</v>
      </c>
      <c r="B60" s="86">
        <v>45810</v>
      </c>
      <c r="C60" s="87" t="s">
        <v>56</v>
      </c>
      <c r="D60" s="88" t="s">
        <v>57</v>
      </c>
      <c r="E60" s="89" t="s">
        <v>58</v>
      </c>
      <c r="F60" s="89" t="s">
        <v>13</v>
      </c>
      <c r="G60" s="90">
        <v>3000</v>
      </c>
      <c r="H60" s="90">
        <v>0.35</v>
      </c>
      <c r="I60" s="95">
        <f t="shared" si="1"/>
        <v>1050</v>
      </c>
    </row>
    <row r="61" hidden="1" customHeight="1" spans="1:9">
      <c r="A61" s="86"/>
      <c r="B61" s="86"/>
      <c r="C61" s="91"/>
      <c r="D61" s="92"/>
      <c r="E61" s="89"/>
      <c r="F61" s="90" t="s">
        <v>14</v>
      </c>
      <c r="G61" s="90">
        <v>3000</v>
      </c>
      <c r="H61" s="90"/>
      <c r="I61" s="95">
        <f t="shared" si="1"/>
        <v>0</v>
      </c>
    </row>
    <row r="62" hidden="1" customHeight="1" spans="1:9">
      <c r="A62" s="86"/>
      <c r="B62" s="86">
        <v>45820</v>
      </c>
      <c r="C62" s="91"/>
      <c r="D62" s="92"/>
      <c r="E62" s="89"/>
      <c r="F62" s="89" t="s">
        <v>13</v>
      </c>
      <c r="G62" s="90">
        <f>10010-3000</f>
        <v>7010</v>
      </c>
      <c r="H62" s="90">
        <v>0.35</v>
      </c>
      <c r="I62" s="95">
        <f t="shared" si="1"/>
        <v>2453.5</v>
      </c>
    </row>
    <row r="63" hidden="1" customHeight="1" spans="1:9">
      <c r="A63" s="86"/>
      <c r="B63" s="86"/>
      <c r="C63" s="91"/>
      <c r="D63" s="92"/>
      <c r="E63" s="89"/>
      <c r="F63" s="90" t="s">
        <v>14</v>
      </c>
      <c r="G63" s="90">
        <f>10010-3000</f>
        <v>7010</v>
      </c>
      <c r="H63" s="90"/>
      <c r="I63" s="95">
        <f t="shared" si="1"/>
        <v>0</v>
      </c>
    </row>
    <row r="64" hidden="1" customHeight="1" spans="1:9">
      <c r="A64" s="86"/>
      <c r="B64" s="86">
        <v>45798</v>
      </c>
      <c r="C64" s="91"/>
      <c r="D64" s="92"/>
      <c r="E64" s="89"/>
      <c r="F64" s="90" t="s">
        <v>59</v>
      </c>
      <c r="G64" s="90">
        <f>3000*6</f>
        <v>18000</v>
      </c>
      <c r="H64" s="90">
        <v>0.042</v>
      </c>
      <c r="I64" s="95">
        <f t="shared" si="1"/>
        <v>756</v>
      </c>
    </row>
    <row r="65" hidden="1" customHeight="1" spans="1:9">
      <c r="A65" s="86"/>
      <c r="B65" s="86">
        <v>45803</v>
      </c>
      <c r="C65" s="91"/>
      <c r="D65" s="92"/>
      <c r="E65" s="89"/>
      <c r="F65" s="90" t="s">
        <v>60</v>
      </c>
      <c r="G65" s="90">
        <v>3000</v>
      </c>
      <c r="H65" s="90">
        <v>0.025</v>
      </c>
      <c r="I65" s="95">
        <f t="shared" si="1"/>
        <v>75</v>
      </c>
    </row>
    <row r="66" hidden="1" customHeight="1" spans="1:9">
      <c r="A66" s="86"/>
      <c r="B66" s="86">
        <v>45804</v>
      </c>
      <c r="C66" s="91"/>
      <c r="D66" s="92"/>
      <c r="E66" s="89"/>
      <c r="F66" s="90" t="s">
        <v>61</v>
      </c>
      <c r="G66" s="90">
        <f>7010*6</f>
        <v>42060</v>
      </c>
      <c r="H66" s="90">
        <v>0.042</v>
      </c>
      <c r="I66" s="95">
        <f t="shared" si="1"/>
        <v>1766.52</v>
      </c>
    </row>
    <row r="67" hidden="1" customHeight="1" spans="1:9">
      <c r="A67" s="86"/>
      <c r="B67" s="86"/>
      <c r="C67" s="91"/>
      <c r="D67" s="92"/>
      <c r="E67" s="89"/>
      <c r="F67" s="90" t="s">
        <v>60</v>
      </c>
      <c r="G67" s="90">
        <v>7010</v>
      </c>
      <c r="H67" s="90">
        <v>0.025</v>
      </c>
      <c r="I67" s="95">
        <f t="shared" si="1"/>
        <v>175.25</v>
      </c>
    </row>
    <row r="68" hidden="1" customHeight="1" spans="1:9">
      <c r="A68" s="86"/>
      <c r="B68" s="86">
        <v>45798</v>
      </c>
      <c r="C68" s="91"/>
      <c r="D68" s="92"/>
      <c r="E68" s="89"/>
      <c r="F68" s="89" t="s">
        <v>62</v>
      </c>
      <c r="G68" s="90">
        <v>10010</v>
      </c>
      <c r="H68" s="90">
        <v>0.85</v>
      </c>
      <c r="I68" s="95">
        <f t="shared" si="1"/>
        <v>8508.5</v>
      </c>
    </row>
    <row r="69" hidden="1" customHeight="1" spans="1:9">
      <c r="A69" s="86"/>
      <c r="B69" s="86"/>
      <c r="C69" s="91"/>
      <c r="D69" s="92"/>
      <c r="E69" s="89"/>
      <c r="F69" s="96" t="s">
        <v>63</v>
      </c>
      <c r="G69" s="97">
        <f>10010*0.01</f>
        <v>100.1</v>
      </c>
      <c r="H69" s="90">
        <v>0</v>
      </c>
      <c r="I69" s="95">
        <f t="shared" si="1"/>
        <v>0</v>
      </c>
    </row>
    <row r="70" hidden="1" customHeight="1" spans="1:9">
      <c r="A70" s="86"/>
      <c r="B70" s="86"/>
      <c r="C70" s="91"/>
      <c r="D70" s="92"/>
      <c r="E70" s="89"/>
      <c r="F70" s="96" t="s">
        <v>62</v>
      </c>
      <c r="G70" s="90">
        <v>20</v>
      </c>
      <c r="H70" s="90">
        <v>0</v>
      </c>
      <c r="I70" s="95">
        <f t="shared" si="1"/>
        <v>0</v>
      </c>
    </row>
    <row r="71" hidden="1" customHeight="1" spans="1:9">
      <c r="A71" s="17">
        <v>45783</v>
      </c>
      <c r="B71" s="23">
        <v>45814</v>
      </c>
      <c r="C71" s="98">
        <v>79721</v>
      </c>
      <c r="D71" s="56" t="s">
        <v>64</v>
      </c>
      <c r="E71" s="26" t="s">
        <v>65</v>
      </c>
      <c r="F71" s="15" t="s">
        <v>13</v>
      </c>
      <c r="G71" s="16">
        <v>5900</v>
      </c>
      <c r="H71" s="57">
        <v>0.21</v>
      </c>
      <c r="I71" s="65">
        <f t="shared" si="1"/>
        <v>1239</v>
      </c>
    </row>
    <row r="72" hidden="1" customHeight="1" spans="1:9">
      <c r="A72" s="17"/>
      <c r="B72" s="32"/>
      <c r="C72" s="99"/>
      <c r="D72" s="22"/>
      <c r="E72" s="30"/>
      <c r="F72" s="16" t="s">
        <v>14</v>
      </c>
      <c r="G72" s="16">
        <v>5900</v>
      </c>
      <c r="H72" s="16">
        <v>0.075</v>
      </c>
      <c r="I72" s="65">
        <f t="shared" si="1"/>
        <v>442.5</v>
      </c>
    </row>
    <row r="73" hidden="1" customHeight="1" spans="1:9">
      <c r="A73" s="17"/>
      <c r="B73" s="27">
        <v>45797</v>
      </c>
      <c r="C73" s="99"/>
      <c r="D73" s="22"/>
      <c r="E73" s="30"/>
      <c r="F73" s="16" t="s">
        <v>48</v>
      </c>
      <c r="G73" s="16">
        <f>5900*4</f>
        <v>23600</v>
      </c>
      <c r="H73" s="16">
        <v>0.038</v>
      </c>
      <c r="I73" s="65">
        <f t="shared" si="1"/>
        <v>896.8</v>
      </c>
    </row>
    <row r="74" hidden="1" customHeight="1" spans="1:9">
      <c r="A74" s="17"/>
      <c r="B74" s="27"/>
      <c r="C74" s="99"/>
      <c r="D74" s="22"/>
      <c r="E74" s="30"/>
      <c r="F74" s="16" t="s">
        <v>35</v>
      </c>
      <c r="G74" s="16">
        <v>5900</v>
      </c>
      <c r="H74" s="16">
        <v>0.025</v>
      </c>
      <c r="I74" s="65">
        <f t="shared" si="1"/>
        <v>147.5</v>
      </c>
    </row>
    <row r="75" hidden="1" customHeight="1" spans="1:9">
      <c r="A75" s="17"/>
      <c r="B75" s="23">
        <v>45790</v>
      </c>
      <c r="C75" s="99"/>
      <c r="D75" s="22"/>
      <c r="E75" s="30"/>
      <c r="F75" s="15" t="s">
        <v>27</v>
      </c>
      <c r="G75" s="16">
        <v>8000</v>
      </c>
      <c r="H75" s="16">
        <v>0.98</v>
      </c>
      <c r="I75" s="65">
        <f t="shared" si="1"/>
        <v>7840</v>
      </c>
    </row>
    <row r="76" hidden="1" customHeight="1" spans="1:9">
      <c r="A76" s="17"/>
      <c r="B76" s="32"/>
      <c r="C76" s="100"/>
      <c r="D76" s="22"/>
      <c r="E76" s="34"/>
      <c r="F76" s="15" t="s">
        <v>28</v>
      </c>
      <c r="G76" s="16">
        <f>8000*0.01</f>
        <v>80</v>
      </c>
      <c r="H76" s="16">
        <v>0</v>
      </c>
      <c r="I76" s="65">
        <f t="shared" si="1"/>
        <v>0</v>
      </c>
    </row>
    <row r="77" hidden="1" customHeight="1" spans="1:9">
      <c r="A77" s="17"/>
      <c r="B77" s="23">
        <v>45797</v>
      </c>
      <c r="C77" s="98">
        <v>80160</v>
      </c>
      <c r="D77" s="22"/>
      <c r="E77" s="26" t="s">
        <v>66</v>
      </c>
      <c r="F77" s="15" t="s">
        <v>13</v>
      </c>
      <c r="G77" s="101">
        <v>2100</v>
      </c>
      <c r="H77" s="16">
        <v>0.2</v>
      </c>
      <c r="I77" s="65">
        <f t="shared" si="1"/>
        <v>420</v>
      </c>
    </row>
    <row r="78" hidden="1" customHeight="1" spans="1:9">
      <c r="A78" s="17"/>
      <c r="B78" s="27"/>
      <c r="C78" s="99"/>
      <c r="D78" s="22"/>
      <c r="E78" s="30"/>
      <c r="F78" s="16" t="s">
        <v>14</v>
      </c>
      <c r="G78" s="101">
        <v>2100</v>
      </c>
      <c r="H78" s="16">
        <v>0.075</v>
      </c>
      <c r="I78" s="65">
        <f t="shared" si="1"/>
        <v>157.5</v>
      </c>
    </row>
    <row r="79" hidden="1" customHeight="1" spans="1:9">
      <c r="A79" s="17"/>
      <c r="B79" s="27"/>
      <c r="C79" s="99"/>
      <c r="D79" s="22"/>
      <c r="E79" s="30"/>
      <c r="F79" s="16" t="s">
        <v>48</v>
      </c>
      <c r="G79" s="101">
        <f>2100*4</f>
        <v>8400</v>
      </c>
      <c r="H79" s="16">
        <v>0.038</v>
      </c>
      <c r="I79" s="65">
        <f t="shared" si="1"/>
        <v>319.2</v>
      </c>
    </row>
    <row r="80" hidden="1" customHeight="1" spans="1:9">
      <c r="A80" s="17"/>
      <c r="B80" s="32"/>
      <c r="C80" s="100"/>
      <c r="D80" s="22"/>
      <c r="E80" s="34"/>
      <c r="F80" s="16" t="s">
        <v>35</v>
      </c>
      <c r="G80" s="101">
        <v>2100</v>
      </c>
      <c r="H80" s="16">
        <v>0.025</v>
      </c>
      <c r="I80" s="65">
        <f t="shared" si="1"/>
        <v>52.5</v>
      </c>
    </row>
    <row r="81" hidden="1" customHeight="1" spans="1:9">
      <c r="A81" s="17">
        <v>45783</v>
      </c>
      <c r="B81" s="23">
        <v>45813</v>
      </c>
      <c r="C81" s="15">
        <v>79733</v>
      </c>
      <c r="D81" s="56" t="s">
        <v>67</v>
      </c>
      <c r="E81" s="15" t="s">
        <v>68</v>
      </c>
      <c r="F81" s="16" t="s">
        <v>15</v>
      </c>
      <c r="G81" s="16">
        <f>3000*5</f>
        <v>15000</v>
      </c>
      <c r="H81" s="16">
        <v>0.038</v>
      </c>
      <c r="I81" s="65">
        <f t="shared" si="1"/>
        <v>570</v>
      </c>
    </row>
    <row r="82" hidden="1" customHeight="1" spans="1:9">
      <c r="A82" s="17"/>
      <c r="B82" s="27"/>
      <c r="C82" s="16"/>
      <c r="D82" s="22"/>
      <c r="E82" s="15"/>
      <c r="F82" s="16" t="s">
        <v>16</v>
      </c>
      <c r="G82" s="16">
        <f>3000*2</f>
        <v>6000</v>
      </c>
      <c r="H82" s="16">
        <v>0.025</v>
      </c>
      <c r="I82" s="65">
        <f t="shared" si="1"/>
        <v>150</v>
      </c>
    </row>
    <row r="83" hidden="1" customHeight="1" spans="1:9">
      <c r="A83" s="17"/>
      <c r="B83" s="32"/>
      <c r="C83" s="16"/>
      <c r="D83" s="22"/>
      <c r="E83" s="15"/>
      <c r="F83" s="15" t="s">
        <v>27</v>
      </c>
      <c r="G83" s="16">
        <v>1000</v>
      </c>
      <c r="H83" s="16">
        <v>0.98</v>
      </c>
      <c r="I83" s="65">
        <f t="shared" si="1"/>
        <v>980</v>
      </c>
    </row>
    <row r="84" hidden="1" customHeight="1" spans="1:9">
      <c r="A84" s="17">
        <v>45785</v>
      </c>
      <c r="B84" s="23">
        <v>45816</v>
      </c>
      <c r="C84" s="19" t="s">
        <v>69</v>
      </c>
      <c r="D84" s="56" t="s">
        <v>70</v>
      </c>
      <c r="E84" s="15" t="s">
        <v>71</v>
      </c>
      <c r="F84" s="15" t="s">
        <v>13</v>
      </c>
      <c r="G84" s="16">
        <v>18000</v>
      </c>
      <c r="H84" s="16">
        <v>0.285</v>
      </c>
      <c r="I84" s="65">
        <f t="shared" si="1"/>
        <v>5130</v>
      </c>
    </row>
    <row r="85" hidden="1" customHeight="1" spans="1:9">
      <c r="A85" s="17"/>
      <c r="B85" s="32"/>
      <c r="C85" s="18"/>
      <c r="D85" s="22"/>
      <c r="E85" s="15"/>
      <c r="F85" s="16" t="s">
        <v>14</v>
      </c>
      <c r="G85" s="16">
        <v>18000</v>
      </c>
      <c r="H85" s="16"/>
      <c r="I85" s="65"/>
    </row>
    <row r="86" hidden="1" customHeight="1" spans="1:9">
      <c r="A86" s="17"/>
      <c r="B86" s="27">
        <v>45802</v>
      </c>
      <c r="C86" s="18"/>
      <c r="D86" s="22"/>
      <c r="E86" s="15"/>
      <c r="F86" s="16" t="s">
        <v>42</v>
      </c>
      <c r="G86" s="16">
        <f>18000*5</f>
        <v>90000</v>
      </c>
      <c r="H86" s="16">
        <v>0.038</v>
      </c>
      <c r="I86" s="65">
        <f t="shared" ref="I86:I93" si="2">G86*H86</f>
        <v>3420</v>
      </c>
    </row>
    <row r="87" hidden="1" customHeight="1" spans="1:9">
      <c r="A87" s="17"/>
      <c r="B87" s="27"/>
      <c r="C87" s="18"/>
      <c r="D87" s="22"/>
      <c r="E87" s="15"/>
      <c r="F87" s="15" t="s">
        <v>27</v>
      </c>
      <c r="G87" s="16">
        <v>18000</v>
      </c>
      <c r="H87" s="16">
        <v>0.98</v>
      </c>
      <c r="I87" s="65">
        <f t="shared" si="2"/>
        <v>17640</v>
      </c>
    </row>
    <row r="88" hidden="1" customHeight="1" spans="1:9">
      <c r="A88" s="17"/>
      <c r="B88" s="32"/>
      <c r="C88" s="18"/>
      <c r="D88" s="22"/>
      <c r="E88" s="15"/>
      <c r="F88" s="15" t="s">
        <v>28</v>
      </c>
      <c r="G88" s="16">
        <f>18000*0.01</f>
        <v>180</v>
      </c>
      <c r="H88" s="16">
        <v>0</v>
      </c>
      <c r="I88" s="65">
        <f t="shared" si="2"/>
        <v>0</v>
      </c>
    </row>
    <row r="89" hidden="1" customHeight="1" spans="1:9">
      <c r="A89" s="17">
        <v>45789</v>
      </c>
      <c r="B89" s="23">
        <v>45813</v>
      </c>
      <c r="C89" s="15" t="s">
        <v>72</v>
      </c>
      <c r="D89" s="56" t="s">
        <v>73</v>
      </c>
      <c r="E89" s="15" t="s">
        <v>74</v>
      </c>
      <c r="F89" s="16" t="s">
        <v>15</v>
      </c>
      <c r="G89" s="16">
        <v>37500</v>
      </c>
      <c r="H89" s="16">
        <v>0.038</v>
      </c>
      <c r="I89" s="65">
        <f t="shared" si="2"/>
        <v>1425</v>
      </c>
    </row>
    <row r="90" hidden="1" customHeight="1" spans="1:9">
      <c r="A90" s="17"/>
      <c r="B90" s="23">
        <v>45813</v>
      </c>
      <c r="C90" s="16"/>
      <c r="D90" s="22"/>
      <c r="E90" s="15"/>
      <c r="F90" s="16" t="s">
        <v>16</v>
      </c>
      <c r="G90" s="16">
        <v>15000</v>
      </c>
      <c r="H90" s="16">
        <v>0.025</v>
      </c>
      <c r="I90" s="65">
        <f t="shared" si="2"/>
        <v>375</v>
      </c>
    </row>
    <row r="91" hidden="1" customHeight="1" spans="1:9">
      <c r="A91" s="17"/>
      <c r="B91" s="27"/>
      <c r="C91" s="16"/>
      <c r="D91" s="22"/>
      <c r="E91" s="15"/>
      <c r="F91" s="15" t="s">
        <v>27</v>
      </c>
      <c r="G91" s="16">
        <v>7500</v>
      </c>
      <c r="H91" s="16">
        <v>0.98</v>
      </c>
      <c r="I91" s="65">
        <f t="shared" si="2"/>
        <v>7350</v>
      </c>
    </row>
    <row r="92" ht="31" hidden="1" customHeight="1" spans="1:9">
      <c r="A92" s="17">
        <v>45792</v>
      </c>
      <c r="B92" s="23">
        <v>45804</v>
      </c>
      <c r="C92" s="19">
        <v>79597</v>
      </c>
      <c r="D92" s="56" t="s">
        <v>75</v>
      </c>
      <c r="E92" s="15" t="s">
        <v>76</v>
      </c>
      <c r="F92" s="15" t="s">
        <v>77</v>
      </c>
      <c r="G92" s="16">
        <v>16000</v>
      </c>
      <c r="H92" s="16">
        <v>0.91</v>
      </c>
      <c r="I92" s="65">
        <f t="shared" si="2"/>
        <v>14560</v>
      </c>
    </row>
    <row r="93" hidden="1" customHeight="1" spans="1:9">
      <c r="A93" s="17">
        <v>45792</v>
      </c>
      <c r="B93" s="23">
        <v>45827</v>
      </c>
      <c r="C93" s="19" t="s">
        <v>78</v>
      </c>
      <c r="D93" s="56" t="s">
        <v>79</v>
      </c>
      <c r="E93" s="15" t="s">
        <v>80</v>
      </c>
      <c r="F93" s="15" t="s">
        <v>13</v>
      </c>
      <c r="G93" s="16">
        <v>10000</v>
      </c>
      <c r="H93" s="16">
        <v>0.285</v>
      </c>
      <c r="I93" s="65">
        <f t="shared" si="2"/>
        <v>2850</v>
      </c>
    </row>
    <row r="94" hidden="1" customHeight="1" spans="1:9">
      <c r="A94" s="17"/>
      <c r="B94" s="32"/>
      <c r="C94" s="18"/>
      <c r="D94" s="22"/>
      <c r="E94" s="15"/>
      <c r="F94" s="16" t="s">
        <v>14</v>
      </c>
      <c r="G94" s="16">
        <v>10000</v>
      </c>
      <c r="H94" s="16"/>
      <c r="I94" s="65"/>
    </row>
    <row r="95" hidden="1" customHeight="1" spans="1:9">
      <c r="A95" s="17"/>
      <c r="B95" s="27">
        <v>45834</v>
      </c>
      <c r="C95" s="18"/>
      <c r="D95" s="22"/>
      <c r="E95" s="15"/>
      <c r="F95" s="15" t="s">
        <v>13</v>
      </c>
      <c r="G95" s="16">
        <v>10000</v>
      </c>
      <c r="H95" s="16">
        <v>0.285</v>
      </c>
      <c r="I95" s="65">
        <f>G95*H95</f>
        <v>2850</v>
      </c>
    </row>
    <row r="96" hidden="1" customHeight="1" spans="1:9">
      <c r="A96" s="17"/>
      <c r="B96" s="32"/>
      <c r="C96" s="18"/>
      <c r="D96" s="22"/>
      <c r="E96" s="15"/>
      <c r="F96" s="16" t="s">
        <v>14</v>
      </c>
      <c r="G96" s="16">
        <v>10000</v>
      </c>
      <c r="H96" s="16"/>
      <c r="I96" s="65"/>
    </row>
    <row r="97" hidden="1" customHeight="1" spans="1:9">
      <c r="A97" s="17"/>
      <c r="B97" s="27">
        <v>45806</v>
      </c>
      <c r="C97" s="18"/>
      <c r="D97" s="22"/>
      <c r="E97" s="15"/>
      <c r="F97" s="16" t="s">
        <v>48</v>
      </c>
      <c r="G97" s="16">
        <f>8000*4</f>
        <v>32000</v>
      </c>
      <c r="H97" s="16">
        <v>0.038</v>
      </c>
      <c r="I97" s="65">
        <f t="shared" ref="I97:I120" si="3">G97*H97</f>
        <v>1216</v>
      </c>
    </row>
    <row r="98" hidden="1" customHeight="1" spans="1:9">
      <c r="A98" s="17"/>
      <c r="B98" s="17">
        <v>45804</v>
      </c>
      <c r="C98" s="18"/>
      <c r="D98" s="22"/>
      <c r="E98" s="15"/>
      <c r="F98" s="15" t="s">
        <v>77</v>
      </c>
      <c r="G98" s="16">
        <v>18000</v>
      </c>
      <c r="H98" s="16">
        <v>0.91</v>
      </c>
      <c r="I98" s="65">
        <f t="shared" si="3"/>
        <v>16380</v>
      </c>
    </row>
    <row r="99" hidden="1" customHeight="1" spans="1:9">
      <c r="A99" s="73">
        <v>45792</v>
      </c>
      <c r="B99" s="102">
        <v>45825</v>
      </c>
      <c r="C99" s="103" t="s">
        <v>81</v>
      </c>
      <c r="D99" s="104" t="s">
        <v>82</v>
      </c>
      <c r="E99" s="77" t="s">
        <v>83</v>
      </c>
      <c r="F99" s="77" t="s">
        <v>13</v>
      </c>
      <c r="G99" s="78">
        <v>10000</v>
      </c>
      <c r="H99" s="105">
        <v>0.35</v>
      </c>
      <c r="I99" s="94">
        <f t="shared" si="3"/>
        <v>3500</v>
      </c>
    </row>
    <row r="100" hidden="1" customHeight="1" spans="1:9">
      <c r="A100" s="73"/>
      <c r="B100" s="106"/>
      <c r="C100" s="107"/>
      <c r="D100" s="108"/>
      <c r="E100" s="77"/>
      <c r="F100" s="78" t="s">
        <v>14</v>
      </c>
      <c r="G100" s="78">
        <v>10000</v>
      </c>
      <c r="H100" s="109"/>
      <c r="I100" s="94">
        <f t="shared" si="3"/>
        <v>0</v>
      </c>
    </row>
    <row r="101" hidden="1" customHeight="1" spans="1:9">
      <c r="A101" s="73"/>
      <c r="B101" s="102">
        <v>45836</v>
      </c>
      <c r="C101" s="107"/>
      <c r="D101" s="108"/>
      <c r="E101" s="77"/>
      <c r="F101" s="77" t="s">
        <v>13</v>
      </c>
      <c r="G101" s="78">
        <v>6000</v>
      </c>
      <c r="H101" s="105">
        <v>0.35</v>
      </c>
      <c r="I101" s="94">
        <f t="shared" si="3"/>
        <v>2100</v>
      </c>
    </row>
    <row r="102" hidden="1" customHeight="1" spans="1:9">
      <c r="A102" s="73"/>
      <c r="B102" s="106"/>
      <c r="C102" s="107"/>
      <c r="D102" s="108"/>
      <c r="E102" s="77"/>
      <c r="F102" s="78" t="s">
        <v>14</v>
      </c>
      <c r="G102" s="78">
        <v>6000</v>
      </c>
      <c r="H102" s="109"/>
      <c r="I102" s="94">
        <f t="shared" si="3"/>
        <v>0</v>
      </c>
    </row>
    <row r="103" hidden="1" customHeight="1" spans="1:9">
      <c r="A103" s="73"/>
      <c r="B103" s="73">
        <v>45805</v>
      </c>
      <c r="C103" s="107"/>
      <c r="D103" s="108"/>
      <c r="E103" s="77"/>
      <c r="F103" s="78" t="s">
        <v>48</v>
      </c>
      <c r="G103" s="78">
        <f>16000*4</f>
        <v>64000</v>
      </c>
      <c r="H103" s="78">
        <v>0.042</v>
      </c>
      <c r="I103" s="94">
        <f t="shared" si="3"/>
        <v>2688</v>
      </c>
    </row>
    <row r="104" hidden="1" customHeight="1" spans="1:9">
      <c r="A104" s="73"/>
      <c r="B104" s="74">
        <v>45800</v>
      </c>
      <c r="C104" s="107"/>
      <c r="D104" s="108"/>
      <c r="E104" s="77"/>
      <c r="F104" s="77" t="s">
        <v>54</v>
      </c>
      <c r="G104" s="78">
        <v>16000</v>
      </c>
      <c r="H104" s="78">
        <v>0.85</v>
      </c>
      <c r="I104" s="94">
        <f t="shared" si="3"/>
        <v>13600</v>
      </c>
    </row>
    <row r="105" hidden="1" customHeight="1" spans="1:9">
      <c r="A105" s="73"/>
      <c r="B105" s="79"/>
      <c r="C105" s="107"/>
      <c r="D105" s="108"/>
      <c r="E105" s="77"/>
      <c r="F105" s="77" t="s">
        <v>55</v>
      </c>
      <c r="G105" s="78">
        <f>16000*0.01</f>
        <v>160</v>
      </c>
      <c r="H105" s="78">
        <v>0</v>
      </c>
      <c r="I105" s="94">
        <f t="shared" si="3"/>
        <v>0</v>
      </c>
    </row>
    <row r="106" hidden="1" customHeight="1" spans="1:9">
      <c r="A106" s="73"/>
      <c r="B106" s="73">
        <v>45799</v>
      </c>
      <c r="C106" s="107"/>
      <c r="D106" s="108"/>
      <c r="E106" s="77"/>
      <c r="F106" s="77" t="s">
        <v>84</v>
      </c>
      <c r="G106" s="78">
        <v>16000</v>
      </c>
      <c r="H106" s="78">
        <v>0.158</v>
      </c>
      <c r="I106" s="94">
        <f t="shared" si="3"/>
        <v>2528</v>
      </c>
    </row>
    <row r="107" customHeight="1" spans="1:9">
      <c r="A107" s="110">
        <v>45792</v>
      </c>
      <c r="B107" s="111">
        <v>45807</v>
      </c>
      <c r="C107" s="112" t="s">
        <v>85</v>
      </c>
      <c r="D107" s="113" t="s">
        <v>86</v>
      </c>
      <c r="E107" s="114" t="s">
        <v>87</v>
      </c>
      <c r="F107" s="114" t="s">
        <v>13</v>
      </c>
      <c r="G107" s="115">
        <v>10000</v>
      </c>
      <c r="H107" s="116">
        <v>0.35</v>
      </c>
      <c r="I107" s="121">
        <f t="shared" si="3"/>
        <v>3500</v>
      </c>
    </row>
    <row r="108" customHeight="1" spans="1:9">
      <c r="A108" s="110"/>
      <c r="B108" s="111"/>
      <c r="C108" s="117"/>
      <c r="D108" s="118"/>
      <c r="E108" s="114"/>
      <c r="F108" s="115" t="s">
        <v>14</v>
      </c>
      <c r="G108" s="115">
        <v>10000</v>
      </c>
      <c r="H108" s="119"/>
      <c r="I108" s="121">
        <f t="shared" si="3"/>
        <v>0</v>
      </c>
    </row>
    <row r="109" customHeight="1" spans="1:9">
      <c r="A109" s="110"/>
      <c r="B109" s="111">
        <v>45816</v>
      </c>
      <c r="C109" s="117"/>
      <c r="D109" s="118"/>
      <c r="E109" s="114"/>
      <c r="F109" s="114" t="s">
        <v>13</v>
      </c>
      <c r="G109" s="115">
        <v>10000</v>
      </c>
      <c r="H109" s="116">
        <v>0.35</v>
      </c>
      <c r="I109" s="121">
        <f t="shared" si="3"/>
        <v>3500</v>
      </c>
    </row>
    <row r="110" customHeight="1" spans="1:9">
      <c r="A110" s="110"/>
      <c r="B110" s="111"/>
      <c r="C110" s="117"/>
      <c r="D110" s="118"/>
      <c r="E110" s="114"/>
      <c r="F110" s="115" t="s">
        <v>14</v>
      </c>
      <c r="G110" s="115">
        <v>10000</v>
      </c>
      <c r="H110" s="119"/>
      <c r="I110" s="121">
        <f t="shared" si="3"/>
        <v>0</v>
      </c>
    </row>
    <row r="111" customHeight="1" spans="1:9">
      <c r="A111" s="110"/>
      <c r="B111" s="120">
        <v>45822</v>
      </c>
      <c r="C111" s="117"/>
      <c r="D111" s="118"/>
      <c r="E111" s="114"/>
      <c r="F111" s="114" t="s">
        <v>13</v>
      </c>
      <c r="G111" s="115">
        <v>12000</v>
      </c>
      <c r="H111" s="116">
        <v>0.35</v>
      </c>
      <c r="I111" s="121">
        <f t="shared" si="3"/>
        <v>4200</v>
      </c>
    </row>
    <row r="112" customHeight="1" spans="1:9">
      <c r="A112" s="110"/>
      <c r="B112" s="120"/>
      <c r="C112" s="117"/>
      <c r="D112" s="118"/>
      <c r="E112" s="114"/>
      <c r="F112" s="115" t="s">
        <v>14</v>
      </c>
      <c r="G112" s="115">
        <v>12000</v>
      </c>
      <c r="H112" s="119"/>
      <c r="I112" s="121">
        <f t="shared" si="3"/>
        <v>0</v>
      </c>
    </row>
    <row r="113" customHeight="1" spans="1:9">
      <c r="A113" s="110"/>
      <c r="B113" s="120">
        <v>45807</v>
      </c>
      <c r="C113" s="117"/>
      <c r="D113" s="118"/>
      <c r="E113" s="114"/>
      <c r="F113" s="115" t="s">
        <v>48</v>
      </c>
      <c r="G113" s="115">
        <f>10000*4</f>
        <v>40000</v>
      </c>
      <c r="H113" s="115">
        <v>0.042</v>
      </c>
      <c r="I113" s="121">
        <f t="shared" si="3"/>
        <v>1680</v>
      </c>
    </row>
    <row r="114" customHeight="1" spans="1:9">
      <c r="A114" s="110"/>
      <c r="B114" s="120"/>
      <c r="C114" s="117"/>
      <c r="D114" s="118"/>
      <c r="E114" s="114"/>
      <c r="F114" s="114" t="s">
        <v>54</v>
      </c>
      <c r="G114" s="115">
        <v>10000</v>
      </c>
      <c r="H114" s="115">
        <v>0.85</v>
      </c>
      <c r="I114" s="121">
        <f t="shared" si="3"/>
        <v>8500</v>
      </c>
    </row>
    <row r="115" customHeight="1" spans="1:9">
      <c r="A115" s="110"/>
      <c r="B115" s="111">
        <v>45806</v>
      </c>
      <c r="C115" s="117"/>
      <c r="D115" s="118"/>
      <c r="E115" s="114"/>
      <c r="F115" s="114" t="s">
        <v>84</v>
      </c>
      <c r="G115" s="115">
        <v>10000</v>
      </c>
      <c r="H115" s="115">
        <v>0.158</v>
      </c>
      <c r="I115" s="121">
        <f t="shared" si="3"/>
        <v>1580</v>
      </c>
    </row>
    <row r="116" customHeight="1" spans="1:9">
      <c r="A116" s="110"/>
      <c r="B116" s="110">
        <v>45800</v>
      </c>
      <c r="C116" s="117"/>
      <c r="D116" s="118"/>
      <c r="E116" s="114"/>
      <c r="F116" s="115" t="s">
        <v>48</v>
      </c>
      <c r="G116" s="115">
        <f>22000*4</f>
        <v>88000</v>
      </c>
      <c r="H116" s="115">
        <v>0.042</v>
      </c>
      <c r="I116" s="121">
        <f t="shared" si="3"/>
        <v>3696</v>
      </c>
    </row>
    <row r="117" customHeight="1" spans="1:9">
      <c r="A117" s="110"/>
      <c r="B117" s="110">
        <v>45799</v>
      </c>
      <c r="C117" s="117"/>
      <c r="D117" s="118"/>
      <c r="E117" s="114"/>
      <c r="F117" s="114" t="s">
        <v>54</v>
      </c>
      <c r="G117" s="115">
        <v>22000</v>
      </c>
      <c r="H117" s="115">
        <v>0.85</v>
      </c>
      <c r="I117" s="121">
        <f t="shared" si="3"/>
        <v>18700</v>
      </c>
    </row>
    <row r="118" customHeight="1" spans="1:9">
      <c r="A118" s="110"/>
      <c r="B118" s="110"/>
      <c r="C118" s="117"/>
      <c r="D118" s="118"/>
      <c r="E118" s="114"/>
      <c r="F118" s="114" t="s">
        <v>55</v>
      </c>
      <c r="G118" s="115">
        <f>22000*0.01</f>
        <v>220</v>
      </c>
      <c r="H118" s="115">
        <v>0</v>
      </c>
      <c r="I118" s="121">
        <f t="shared" si="3"/>
        <v>0</v>
      </c>
    </row>
    <row r="119" customHeight="1" spans="1:9">
      <c r="A119" s="110"/>
      <c r="B119" s="110">
        <v>45798</v>
      </c>
      <c r="C119" s="117"/>
      <c r="D119" s="118"/>
      <c r="E119" s="114"/>
      <c r="F119" s="114" t="s">
        <v>84</v>
      </c>
      <c r="G119" s="115">
        <v>22000</v>
      </c>
      <c r="H119" s="115">
        <v>0.158</v>
      </c>
      <c r="I119" s="121">
        <f>G119*H119-1200</f>
        <v>2276</v>
      </c>
    </row>
    <row r="120" hidden="1" customHeight="1" spans="1:9">
      <c r="A120" s="17">
        <v>45792</v>
      </c>
      <c r="B120" s="17">
        <v>45838</v>
      </c>
      <c r="C120" s="19" t="s">
        <v>88</v>
      </c>
      <c r="D120" s="56" t="s">
        <v>89</v>
      </c>
      <c r="E120" s="15" t="s">
        <v>90</v>
      </c>
      <c r="F120" s="15" t="s">
        <v>13</v>
      </c>
      <c r="G120" s="16">
        <v>6000</v>
      </c>
      <c r="H120" s="16">
        <v>0.285</v>
      </c>
      <c r="I120" s="65">
        <f t="shared" si="3"/>
        <v>1710</v>
      </c>
    </row>
    <row r="121" hidden="1" customHeight="1" spans="1:9">
      <c r="A121" s="17"/>
      <c r="B121" s="17"/>
      <c r="C121" s="18"/>
      <c r="D121" s="22"/>
      <c r="E121" s="15"/>
      <c r="F121" s="16" t="s">
        <v>14</v>
      </c>
      <c r="G121" s="16">
        <v>6000</v>
      </c>
      <c r="H121" s="16"/>
      <c r="I121" s="65"/>
    </row>
    <row r="122" hidden="1" customHeight="1" spans="1:9">
      <c r="A122" s="17"/>
      <c r="B122" s="17">
        <v>45804</v>
      </c>
      <c r="C122" s="18"/>
      <c r="D122" s="22"/>
      <c r="E122" s="15"/>
      <c r="F122" s="15" t="s">
        <v>77</v>
      </c>
      <c r="G122" s="16">
        <v>16000</v>
      </c>
      <c r="H122" s="16">
        <v>0.91</v>
      </c>
      <c r="I122" s="65">
        <f t="shared" ref="I122:I138" si="4">G122*H122</f>
        <v>14560</v>
      </c>
    </row>
    <row r="123" hidden="1" customHeight="1" spans="1:9">
      <c r="A123" s="17"/>
      <c r="B123" s="17"/>
      <c r="C123" s="18"/>
      <c r="D123" s="22"/>
      <c r="E123" s="15"/>
      <c r="F123" s="15" t="s">
        <v>91</v>
      </c>
      <c r="G123" s="16">
        <f>16000*0.01</f>
        <v>160</v>
      </c>
      <c r="H123" s="16">
        <v>0</v>
      </c>
      <c r="I123" s="65">
        <f t="shared" si="4"/>
        <v>0</v>
      </c>
    </row>
    <row r="124" hidden="1" customHeight="1" spans="1:9">
      <c r="A124" s="17">
        <v>45792</v>
      </c>
      <c r="B124" s="23">
        <v>45820</v>
      </c>
      <c r="C124" s="15" t="s">
        <v>92</v>
      </c>
      <c r="D124" s="22" t="s">
        <v>93</v>
      </c>
      <c r="E124" s="15" t="s">
        <v>94</v>
      </c>
      <c r="F124" s="15" t="s">
        <v>13</v>
      </c>
      <c r="G124" s="16">
        <v>20000</v>
      </c>
      <c r="H124" s="16">
        <v>0.285</v>
      </c>
      <c r="I124" s="65">
        <f t="shared" si="4"/>
        <v>5700</v>
      </c>
    </row>
    <row r="125" hidden="1" customHeight="1" spans="1:9">
      <c r="A125" s="17"/>
      <c r="B125" s="27"/>
      <c r="C125" s="16"/>
      <c r="D125" s="22"/>
      <c r="E125" s="15"/>
      <c r="F125" s="16" t="s">
        <v>14</v>
      </c>
      <c r="G125" s="16">
        <v>20000</v>
      </c>
      <c r="H125" s="16"/>
      <c r="I125" s="65">
        <f t="shared" si="4"/>
        <v>0</v>
      </c>
    </row>
    <row r="126" hidden="1" customHeight="1" spans="1:9">
      <c r="A126" s="17"/>
      <c r="B126" s="17">
        <v>45805</v>
      </c>
      <c r="C126" s="16"/>
      <c r="D126" s="22"/>
      <c r="E126" s="15"/>
      <c r="F126" s="16" t="s">
        <v>48</v>
      </c>
      <c r="G126" s="16">
        <v>80000</v>
      </c>
      <c r="H126" s="16">
        <v>0.038</v>
      </c>
      <c r="I126" s="65">
        <f t="shared" si="4"/>
        <v>3040</v>
      </c>
    </row>
    <row r="127" hidden="1" customHeight="1" spans="1:9">
      <c r="A127" s="17"/>
      <c r="B127" s="17"/>
      <c r="C127" s="16"/>
      <c r="D127" s="22"/>
      <c r="E127" s="15"/>
      <c r="F127" s="15" t="s">
        <v>95</v>
      </c>
      <c r="G127" s="16">
        <v>20000</v>
      </c>
      <c r="H127" s="16">
        <v>0.98</v>
      </c>
      <c r="I127" s="65">
        <f t="shared" si="4"/>
        <v>19600</v>
      </c>
    </row>
    <row r="128" hidden="1" customHeight="1" spans="1:9">
      <c r="A128" s="17"/>
      <c r="B128" s="17"/>
      <c r="C128" s="16"/>
      <c r="D128" s="22"/>
      <c r="E128" s="15"/>
      <c r="F128" s="15" t="s">
        <v>28</v>
      </c>
      <c r="G128" s="16">
        <v>200</v>
      </c>
      <c r="H128" s="16">
        <v>0</v>
      </c>
      <c r="I128" s="65">
        <f t="shared" si="4"/>
        <v>0</v>
      </c>
    </row>
    <row r="129" hidden="1" customHeight="1" spans="1:9">
      <c r="A129" s="86">
        <v>45792</v>
      </c>
      <c r="B129" s="86">
        <v>45825</v>
      </c>
      <c r="C129" s="87" t="s">
        <v>96</v>
      </c>
      <c r="D129" s="88" t="s">
        <v>97</v>
      </c>
      <c r="E129" s="89" t="s">
        <v>98</v>
      </c>
      <c r="F129" s="89" t="s">
        <v>13</v>
      </c>
      <c r="G129" s="90">
        <v>2000</v>
      </c>
      <c r="H129" s="90">
        <v>0.35</v>
      </c>
      <c r="I129" s="95">
        <f t="shared" si="4"/>
        <v>700</v>
      </c>
    </row>
    <row r="130" hidden="1" customHeight="1" spans="1:9">
      <c r="A130" s="86"/>
      <c r="B130" s="86"/>
      <c r="C130" s="91"/>
      <c r="D130" s="92"/>
      <c r="E130" s="89"/>
      <c r="F130" s="90" t="s">
        <v>14</v>
      </c>
      <c r="G130" s="90">
        <v>2000</v>
      </c>
      <c r="H130" s="90"/>
      <c r="I130" s="95">
        <f t="shared" si="4"/>
        <v>0</v>
      </c>
    </row>
    <row r="131" hidden="1" customHeight="1" spans="1:9">
      <c r="A131" s="86"/>
      <c r="B131" s="86">
        <v>45829</v>
      </c>
      <c r="C131" s="91"/>
      <c r="D131" s="92"/>
      <c r="E131" s="89"/>
      <c r="F131" s="89" t="s">
        <v>13</v>
      </c>
      <c r="G131" s="90">
        <v>3000</v>
      </c>
      <c r="H131" s="90">
        <v>0.35</v>
      </c>
      <c r="I131" s="95">
        <f t="shared" si="4"/>
        <v>1050</v>
      </c>
    </row>
    <row r="132" hidden="1" customHeight="1" spans="1:9">
      <c r="A132" s="86"/>
      <c r="B132" s="86"/>
      <c r="C132" s="91"/>
      <c r="D132" s="92"/>
      <c r="E132" s="89"/>
      <c r="F132" s="90" t="s">
        <v>14</v>
      </c>
      <c r="G132" s="90">
        <v>3000</v>
      </c>
      <c r="H132" s="90"/>
      <c r="I132" s="95">
        <f t="shared" si="4"/>
        <v>0</v>
      </c>
    </row>
    <row r="133" hidden="1" customHeight="1" spans="1:9">
      <c r="A133" s="86"/>
      <c r="B133" s="86">
        <v>45820</v>
      </c>
      <c r="C133" s="91"/>
      <c r="D133" s="92"/>
      <c r="E133" s="89"/>
      <c r="F133" s="90" t="s">
        <v>99</v>
      </c>
      <c r="G133" s="90">
        <v>25000</v>
      </c>
      <c r="H133" s="90">
        <v>0.042</v>
      </c>
      <c r="I133" s="95">
        <f t="shared" si="4"/>
        <v>1050</v>
      </c>
    </row>
    <row r="134" hidden="1" customHeight="1" spans="1:9">
      <c r="A134" s="86"/>
      <c r="B134" s="86"/>
      <c r="C134" s="91"/>
      <c r="D134" s="92"/>
      <c r="E134" s="89"/>
      <c r="F134" s="90" t="s">
        <v>60</v>
      </c>
      <c r="G134" s="90">
        <v>5000</v>
      </c>
      <c r="H134" s="90">
        <v>0.025</v>
      </c>
      <c r="I134" s="95">
        <f t="shared" si="4"/>
        <v>125</v>
      </c>
    </row>
    <row r="135" hidden="1" customHeight="1" spans="1:9">
      <c r="A135" s="86"/>
      <c r="B135" s="86">
        <v>45800</v>
      </c>
      <c r="C135" s="91"/>
      <c r="D135" s="92"/>
      <c r="E135" s="89"/>
      <c r="F135" s="96" t="s">
        <v>62</v>
      </c>
      <c r="G135" s="90">
        <v>5010</v>
      </c>
      <c r="H135" s="90">
        <v>0.85</v>
      </c>
      <c r="I135" s="95">
        <f t="shared" si="4"/>
        <v>4258.5</v>
      </c>
    </row>
    <row r="136" hidden="1" customHeight="1" spans="1:9">
      <c r="A136" s="86"/>
      <c r="B136" s="86"/>
      <c r="C136" s="91"/>
      <c r="D136" s="92"/>
      <c r="E136" s="89"/>
      <c r="F136" s="96" t="s">
        <v>63</v>
      </c>
      <c r="G136" s="97">
        <v>50.1</v>
      </c>
      <c r="H136" s="90">
        <v>0</v>
      </c>
      <c r="I136" s="95">
        <f t="shared" si="4"/>
        <v>0</v>
      </c>
    </row>
    <row r="137" hidden="1" customHeight="1" spans="1:9">
      <c r="A137" s="86"/>
      <c r="B137" s="86"/>
      <c r="C137" s="91"/>
      <c r="D137" s="92"/>
      <c r="E137" s="89"/>
      <c r="F137" s="96" t="s">
        <v>62</v>
      </c>
      <c r="G137" s="90">
        <v>20</v>
      </c>
      <c r="H137" s="90">
        <v>0</v>
      </c>
      <c r="I137" s="95">
        <f t="shared" si="4"/>
        <v>0</v>
      </c>
    </row>
    <row r="138" hidden="1" customHeight="1" spans="1:9">
      <c r="A138" s="122">
        <v>45792</v>
      </c>
      <c r="B138" s="123">
        <v>45841</v>
      </c>
      <c r="C138" s="124">
        <v>80305</v>
      </c>
      <c r="D138" s="125" t="s">
        <v>100</v>
      </c>
      <c r="E138" s="126" t="s">
        <v>101</v>
      </c>
      <c r="F138" s="126" t="s">
        <v>13</v>
      </c>
      <c r="G138" s="127">
        <v>6510</v>
      </c>
      <c r="H138" s="127">
        <v>0.285</v>
      </c>
      <c r="I138" s="138">
        <f t="shared" si="4"/>
        <v>1855.35</v>
      </c>
    </row>
    <row r="139" hidden="1" customHeight="1" spans="1:9">
      <c r="A139" s="122"/>
      <c r="B139" s="128"/>
      <c r="C139" s="129"/>
      <c r="D139" s="130"/>
      <c r="E139" s="126"/>
      <c r="F139" s="127" t="s">
        <v>14</v>
      </c>
      <c r="G139" s="127">
        <v>6510</v>
      </c>
      <c r="H139" s="127"/>
      <c r="I139" s="138">
        <f t="shared" ref="I139:I144" si="5">G139*H139</f>
        <v>0</v>
      </c>
    </row>
    <row r="140" hidden="1" customHeight="1" spans="1:9">
      <c r="A140" s="122"/>
      <c r="B140" s="131">
        <v>45824</v>
      </c>
      <c r="C140" s="129"/>
      <c r="D140" s="130"/>
      <c r="E140" s="126"/>
      <c r="F140" s="127" t="s">
        <v>42</v>
      </c>
      <c r="G140" s="127">
        <v>32550</v>
      </c>
      <c r="H140" s="127">
        <v>0.038</v>
      </c>
      <c r="I140" s="138">
        <f t="shared" si="5"/>
        <v>1236.9</v>
      </c>
    </row>
    <row r="141" hidden="1" customHeight="1" spans="1:9">
      <c r="A141" s="122"/>
      <c r="B141" s="131"/>
      <c r="C141" s="129"/>
      <c r="D141" s="130"/>
      <c r="E141" s="126"/>
      <c r="F141" s="127" t="s">
        <v>60</v>
      </c>
      <c r="G141" s="127">
        <v>6510</v>
      </c>
      <c r="H141" s="127">
        <v>0.025</v>
      </c>
      <c r="I141" s="138">
        <f t="shared" si="5"/>
        <v>162.75</v>
      </c>
    </row>
    <row r="142" hidden="1" customHeight="1" spans="1:9">
      <c r="A142" s="122"/>
      <c r="B142" s="131">
        <v>45853</v>
      </c>
      <c r="C142" s="129"/>
      <c r="D142" s="130"/>
      <c r="E142" s="126"/>
      <c r="F142" s="127" t="s">
        <v>60</v>
      </c>
      <c r="G142" s="127">
        <v>6510</v>
      </c>
      <c r="H142" s="127">
        <v>0.025</v>
      </c>
      <c r="I142" s="138">
        <f t="shared" si="5"/>
        <v>162.75</v>
      </c>
    </row>
    <row r="143" hidden="1" customHeight="1" spans="1:9">
      <c r="A143" s="122"/>
      <c r="B143" s="122">
        <v>45813</v>
      </c>
      <c r="C143" s="129"/>
      <c r="D143" s="130"/>
      <c r="E143" s="126"/>
      <c r="F143" s="126" t="s">
        <v>27</v>
      </c>
      <c r="G143" s="127">
        <v>6510</v>
      </c>
      <c r="H143" s="127">
        <v>0.98</v>
      </c>
      <c r="I143" s="138">
        <f t="shared" si="5"/>
        <v>6379.8</v>
      </c>
    </row>
    <row r="144" hidden="1" customHeight="1" spans="1:9">
      <c r="A144" s="122"/>
      <c r="B144" s="122"/>
      <c r="C144" s="129"/>
      <c r="D144" s="130"/>
      <c r="E144" s="126"/>
      <c r="F144" s="126" t="s">
        <v>28</v>
      </c>
      <c r="G144" s="127">
        <v>65</v>
      </c>
      <c r="H144" s="127">
        <v>0</v>
      </c>
      <c r="I144" s="138">
        <f t="shared" si="5"/>
        <v>0</v>
      </c>
    </row>
    <row r="145" hidden="1" customHeight="1" spans="1:9">
      <c r="A145" s="17">
        <v>45794</v>
      </c>
      <c r="B145" s="23">
        <v>45820</v>
      </c>
      <c r="C145" s="15">
        <v>80872</v>
      </c>
      <c r="D145" s="22" t="s">
        <v>102</v>
      </c>
      <c r="E145" s="15" t="s">
        <v>103</v>
      </c>
      <c r="F145" s="15" t="s">
        <v>13</v>
      </c>
      <c r="G145" s="16">
        <v>1000</v>
      </c>
      <c r="H145" s="16">
        <v>0.285</v>
      </c>
      <c r="I145" s="65">
        <f t="shared" ref="I140:I150" si="6">G145*H145</f>
        <v>285</v>
      </c>
    </row>
    <row r="146" hidden="1" customHeight="1" spans="1:9">
      <c r="A146" s="17"/>
      <c r="B146" s="27"/>
      <c r="C146" s="16"/>
      <c r="D146" s="16"/>
      <c r="E146" s="15"/>
      <c r="F146" s="16" t="s">
        <v>14</v>
      </c>
      <c r="G146" s="16">
        <v>1000</v>
      </c>
      <c r="H146" s="16"/>
      <c r="I146" s="65">
        <f t="shared" si="6"/>
        <v>0</v>
      </c>
    </row>
    <row r="147" hidden="1" customHeight="1" spans="1:9">
      <c r="A147" s="17"/>
      <c r="B147" s="17">
        <v>45805</v>
      </c>
      <c r="C147" s="16"/>
      <c r="D147" s="16"/>
      <c r="E147" s="15"/>
      <c r="F147" s="16" t="s">
        <v>48</v>
      </c>
      <c r="G147" s="16">
        <f>1000*4</f>
        <v>4000</v>
      </c>
      <c r="H147" s="16">
        <v>0.038</v>
      </c>
      <c r="I147" s="65">
        <f t="shared" si="6"/>
        <v>152</v>
      </c>
    </row>
    <row r="148" hidden="1" customHeight="1" spans="1:9">
      <c r="A148" s="17"/>
      <c r="B148" s="17"/>
      <c r="C148" s="16"/>
      <c r="D148" s="16"/>
      <c r="E148" s="15"/>
      <c r="F148" s="15" t="s">
        <v>95</v>
      </c>
      <c r="G148" s="16">
        <v>1000</v>
      </c>
      <c r="H148" s="16">
        <v>0.98</v>
      </c>
      <c r="I148" s="65">
        <f t="shared" si="6"/>
        <v>980</v>
      </c>
    </row>
    <row r="149" hidden="1" customHeight="1" spans="1:9">
      <c r="A149" s="17"/>
      <c r="B149" s="17"/>
      <c r="C149" s="16"/>
      <c r="D149" s="16"/>
      <c r="E149" s="15"/>
      <c r="F149" s="15" t="s">
        <v>28</v>
      </c>
      <c r="G149" s="16">
        <f>1000*0.01</f>
        <v>10</v>
      </c>
      <c r="H149" s="16">
        <v>0</v>
      </c>
      <c r="I149" s="65">
        <f t="shared" si="6"/>
        <v>0</v>
      </c>
    </row>
    <row r="150" hidden="1" customHeight="1" spans="1:9">
      <c r="A150" s="17">
        <v>45797</v>
      </c>
      <c r="B150" s="23">
        <v>45816</v>
      </c>
      <c r="C150" s="19">
        <v>80983</v>
      </c>
      <c r="D150" s="56" t="s">
        <v>104</v>
      </c>
      <c r="E150" s="15" t="s">
        <v>105</v>
      </c>
      <c r="F150" s="15" t="s">
        <v>13</v>
      </c>
      <c r="G150" s="16">
        <v>5300</v>
      </c>
      <c r="H150" s="16">
        <v>0.285</v>
      </c>
      <c r="I150" s="65">
        <f t="shared" si="6"/>
        <v>1510.5</v>
      </c>
    </row>
    <row r="151" hidden="1" customHeight="1" spans="1:9">
      <c r="A151" s="17"/>
      <c r="B151" s="32"/>
      <c r="C151" s="18"/>
      <c r="D151" s="22"/>
      <c r="E151" s="15"/>
      <c r="F151" s="16" t="s">
        <v>14</v>
      </c>
      <c r="G151" s="16">
        <v>5300</v>
      </c>
      <c r="H151" s="16"/>
      <c r="I151" s="65"/>
    </row>
    <row r="152" hidden="1" customHeight="1" spans="1:9">
      <c r="A152" s="17"/>
      <c r="B152" s="27">
        <v>45802</v>
      </c>
      <c r="C152" s="18"/>
      <c r="D152" s="22"/>
      <c r="E152" s="15"/>
      <c r="F152" s="16" t="s">
        <v>42</v>
      </c>
      <c r="G152" s="16">
        <f>5300*5</f>
        <v>26500</v>
      </c>
      <c r="H152" s="16">
        <v>0.038</v>
      </c>
      <c r="I152" s="65">
        <f t="shared" ref="I152:I161" si="7">G152*H152</f>
        <v>1007</v>
      </c>
    </row>
    <row r="153" hidden="1" customHeight="1" spans="1:9">
      <c r="A153" s="17"/>
      <c r="B153" s="27"/>
      <c r="C153" s="18"/>
      <c r="D153" s="22"/>
      <c r="E153" s="15"/>
      <c r="F153" s="15" t="s">
        <v>27</v>
      </c>
      <c r="G153" s="16">
        <v>5300</v>
      </c>
      <c r="H153" s="16">
        <v>0.98</v>
      </c>
      <c r="I153" s="65">
        <f t="shared" si="7"/>
        <v>5194</v>
      </c>
    </row>
    <row r="154" hidden="1" customHeight="1" spans="1:9">
      <c r="A154" s="17"/>
      <c r="B154" s="32"/>
      <c r="C154" s="18"/>
      <c r="D154" s="22"/>
      <c r="E154" s="15"/>
      <c r="F154" s="15" t="s">
        <v>28</v>
      </c>
      <c r="G154" s="16">
        <f>5300*0.01</f>
        <v>53</v>
      </c>
      <c r="H154" s="16">
        <v>0</v>
      </c>
      <c r="I154" s="65">
        <f t="shared" si="7"/>
        <v>0</v>
      </c>
    </row>
    <row r="155" hidden="1" customHeight="1" spans="1:9">
      <c r="A155" s="73">
        <v>45797</v>
      </c>
      <c r="B155" s="102">
        <v>45841</v>
      </c>
      <c r="C155" s="103">
        <v>80915</v>
      </c>
      <c r="D155" s="104" t="s">
        <v>106</v>
      </c>
      <c r="E155" s="77" t="s">
        <v>107</v>
      </c>
      <c r="F155" s="77" t="s">
        <v>13</v>
      </c>
      <c r="G155" s="78">
        <v>6000</v>
      </c>
      <c r="H155" s="105">
        <v>0.35</v>
      </c>
      <c r="I155" s="94">
        <f t="shared" si="7"/>
        <v>2100</v>
      </c>
    </row>
    <row r="156" hidden="1" customHeight="1" spans="1:9">
      <c r="A156" s="73"/>
      <c r="B156" s="106"/>
      <c r="C156" s="107"/>
      <c r="D156" s="108"/>
      <c r="E156" s="77"/>
      <c r="F156" s="78" t="s">
        <v>14</v>
      </c>
      <c r="G156" s="78">
        <v>6000</v>
      </c>
      <c r="H156" s="109"/>
      <c r="I156" s="94">
        <f t="shared" si="7"/>
        <v>0</v>
      </c>
    </row>
    <row r="157" hidden="1" customHeight="1" spans="1:9">
      <c r="A157" s="73"/>
      <c r="B157" s="73">
        <v>45805</v>
      </c>
      <c r="C157" s="107"/>
      <c r="D157" s="108"/>
      <c r="E157" s="77"/>
      <c r="F157" s="78" t="s">
        <v>48</v>
      </c>
      <c r="G157" s="78">
        <f>6000*4</f>
        <v>24000</v>
      </c>
      <c r="H157" s="78">
        <v>0.042</v>
      </c>
      <c r="I157" s="94">
        <f t="shared" si="7"/>
        <v>1008</v>
      </c>
    </row>
    <row r="158" hidden="1" customHeight="1" spans="1:9">
      <c r="A158" s="73"/>
      <c r="B158" s="74">
        <v>45800</v>
      </c>
      <c r="C158" s="107"/>
      <c r="D158" s="108"/>
      <c r="E158" s="77"/>
      <c r="F158" s="77" t="s">
        <v>54</v>
      </c>
      <c r="G158" s="78">
        <v>6000</v>
      </c>
      <c r="H158" s="78">
        <v>0.85</v>
      </c>
      <c r="I158" s="94">
        <f t="shared" si="7"/>
        <v>5100</v>
      </c>
    </row>
    <row r="159" hidden="1" customHeight="1" spans="1:9">
      <c r="A159" s="73"/>
      <c r="B159" s="82"/>
      <c r="C159" s="107"/>
      <c r="D159" s="108"/>
      <c r="E159" s="77"/>
      <c r="F159" s="77" t="s">
        <v>55</v>
      </c>
      <c r="G159" s="78">
        <f>6000*0.01</f>
        <v>60</v>
      </c>
      <c r="H159" s="78">
        <v>0</v>
      </c>
      <c r="I159" s="94">
        <f t="shared" si="7"/>
        <v>0</v>
      </c>
    </row>
    <row r="160" hidden="1" customHeight="1" spans="1:9">
      <c r="A160" s="73"/>
      <c r="B160" s="79"/>
      <c r="C160" s="107"/>
      <c r="D160" s="108"/>
      <c r="E160" s="77"/>
      <c r="F160" s="77" t="s">
        <v>84</v>
      </c>
      <c r="G160" s="78">
        <v>6000</v>
      </c>
      <c r="H160" s="78">
        <v>0.158</v>
      </c>
      <c r="I160" s="94">
        <f t="shared" si="7"/>
        <v>948</v>
      </c>
    </row>
    <row r="161" hidden="1" customHeight="1" spans="1:9">
      <c r="A161" s="17">
        <v>45797</v>
      </c>
      <c r="B161" s="23">
        <v>45838</v>
      </c>
      <c r="C161" s="19" t="s">
        <v>108</v>
      </c>
      <c r="D161" s="56" t="s">
        <v>109</v>
      </c>
      <c r="E161" s="15" t="s">
        <v>110</v>
      </c>
      <c r="F161" s="15" t="s">
        <v>13</v>
      </c>
      <c r="G161" s="16">
        <v>10000</v>
      </c>
      <c r="H161" s="16">
        <v>0.285</v>
      </c>
      <c r="I161" s="65">
        <f t="shared" si="7"/>
        <v>2850</v>
      </c>
    </row>
    <row r="162" hidden="1" customHeight="1" spans="1:9">
      <c r="A162" s="17"/>
      <c r="B162" s="32"/>
      <c r="C162" s="18"/>
      <c r="D162" s="22"/>
      <c r="E162" s="15"/>
      <c r="F162" s="16" t="s">
        <v>14</v>
      </c>
      <c r="G162" s="16">
        <v>10000</v>
      </c>
      <c r="H162" s="16"/>
      <c r="I162" s="65"/>
    </row>
    <row r="163" hidden="1" customHeight="1" spans="1:9">
      <c r="A163" s="17"/>
      <c r="B163" s="27">
        <v>45810</v>
      </c>
      <c r="C163" s="18"/>
      <c r="D163" s="22"/>
      <c r="E163" s="15"/>
      <c r="F163" s="16" t="s">
        <v>42</v>
      </c>
      <c r="G163" s="16">
        <f>14000*5</f>
        <v>70000</v>
      </c>
      <c r="H163" s="16">
        <v>0.038</v>
      </c>
      <c r="I163" s="65">
        <f t="shared" ref="I163:I192" si="8">G163*H163</f>
        <v>2660</v>
      </c>
    </row>
    <row r="164" hidden="1" customHeight="1" spans="1:9">
      <c r="A164" s="17"/>
      <c r="B164" s="17">
        <v>45804</v>
      </c>
      <c r="C164" s="18"/>
      <c r="D164" s="22"/>
      <c r="E164" s="15"/>
      <c r="F164" s="15" t="s">
        <v>77</v>
      </c>
      <c r="G164" s="16">
        <v>14000</v>
      </c>
      <c r="H164" s="16">
        <v>0.91</v>
      </c>
      <c r="I164" s="65">
        <f t="shared" si="8"/>
        <v>12740</v>
      </c>
    </row>
    <row r="165" hidden="1" customHeight="1" spans="1:9">
      <c r="A165" s="17"/>
      <c r="B165" s="17"/>
      <c r="C165" s="18"/>
      <c r="D165" s="22"/>
      <c r="E165" s="15"/>
      <c r="F165" s="15" t="s">
        <v>91</v>
      </c>
      <c r="G165" s="16">
        <f>14000*0.01</f>
        <v>140</v>
      </c>
      <c r="H165" s="16">
        <v>0</v>
      </c>
      <c r="I165" s="65">
        <f t="shared" si="8"/>
        <v>0</v>
      </c>
    </row>
    <row r="166" hidden="1" customHeight="1" spans="1:9">
      <c r="A166" s="17">
        <v>45797</v>
      </c>
      <c r="B166" s="17">
        <v>45806</v>
      </c>
      <c r="C166" s="71" t="s">
        <v>111</v>
      </c>
      <c r="D166" s="56" t="s">
        <v>112</v>
      </c>
      <c r="E166" s="15" t="s">
        <v>113</v>
      </c>
      <c r="F166" s="16" t="s">
        <v>48</v>
      </c>
      <c r="G166" s="16">
        <f>2000*4</f>
        <v>8000</v>
      </c>
      <c r="H166" s="16">
        <v>0.038</v>
      </c>
      <c r="I166" s="65">
        <f t="shared" si="8"/>
        <v>304</v>
      </c>
    </row>
    <row r="167" hidden="1" customHeight="1" spans="1:9">
      <c r="A167" s="17"/>
      <c r="B167" s="27">
        <v>45804</v>
      </c>
      <c r="C167" s="72"/>
      <c r="D167" s="22"/>
      <c r="E167" s="15"/>
      <c r="F167" s="15" t="s">
        <v>77</v>
      </c>
      <c r="G167" s="16">
        <v>7000</v>
      </c>
      <c r="H167" s="16">
        <v>0.91</v>
      </c>
      <c r="I167" s="65">
        <f t="shared" si="8"/>
        <v>6370</v>
      </c>
    </row>
    <row r="168" hidden="1" customHeight="1" spans="1:9">
      <c r="A168" s="17"/>
      <c r="B168" s="32"/>
      <c r="C168" s="72"/>
      <c r="D168" s="22"/>
      <c r="E168" s="15"/>
      <c r="F168" s="15" t="s">
        <v>91</v>
      </c>
      <c r="G168" s="16">
        <f>7000*0.01</f>
        <v>70</v>
      </c>
      <c r="H168" s="16">
        <v>0</v>
      </c>
      <c r="I168" s="65">
        <f t="shared" si="8"/>
        <v>0</v>
      </c>
    </row>
    <row r="169" hidden="1" customHeight="1" spans="1:9">
      <c r="A169" s="21">
        <v>45804</v>
      </c>
      <c r="B169" s="132">
        <v>45813</v>
      </c>
      <c r="C169" s="58" t="s">
        <v>114</v>
      </c>
      <c r="D169" s="22" t="s">
        <v>115</v>
      </c>
      <c r="E169" s="15" t="s">
        <v>116</v>
      </c>
      <c r="F169" s="15" t="s">
        <v>13</v>
      </c>
      <c r="G169" s="16">
        <v>8500</v>
      </c>
      <c r="H169" s="16">
        <v>0.285</v>
      </c>
      <c r="I169" s="65">
        <f t="shared" si="8"/>
        <v>2422.5</v>
      </c>
    </row>
    <row r="170" hidden="1" customHeight="1" spans="1:9">
      <c r="A170" s="21"/>
      <c r="B170" s="133"/>
      <c r="C170" s="60"/>
      <c r="D170" s="22"/>
      <c r="E170" s="15"/>
      <c r="F170" s="16" t="s">
        <v>14</v>
      </c>
      <c r="G170" s="16">
        <v>8500</v>
      </c>
      <c r="H170" s="16"/>
      <c r="I170" s="65">
        <f t="shared" si="8"/>
        <v>0</v>
      </c>
    </row>
    <row r="171" hidden="1" customHeight="1" spans="1:9">
      <c r="A171" s="21"/>
      <c r="B171" s="133"/>
      <c r="C171" s="60"/>
      <c r="D171" s="22"/>
      <c r="E171" s="15"/>
      <c r="F171" s="16" t="s">
        <v>52</v>
      </c>
      <c r="G171" s="16">
        <f>8500*4</f>
        <v>34000</v>
      </c>
      <c r="H171" s="16">
        <v>0.038</v>
      </c>
      <c r="I171" s="65">
        <f t="shared" si="8"/>
        <v>1292</v>
      </c>
    </row>
    <row r="172" hidden="1" customHeight="1" spans="1:9">
      <c r="A172" s="21"/>
      <c r="B172" s="133"/>
      <c r="C172" s="60"/>
      <c r="D172" s="22"/>
      <c r="E172" s="15"/>
      <c r="F172" s="16" t="s">
        <v>35</v>
      </c>
      <c r="G172" s="16">
        <v>8500</v>
      </c>
      <c r="H172" s="16">
        <v>0.025</v>
      </c>
      <c r="I172" s="65">
        <f t="shared" si="8"/>
        <v>212.5</v>
      </c>
    </row>
    <row r="173" hidden="1" customHeight="1" spans="1:9">
      <c r="A173" s="21"/>
      <c r="B173" s="133"/>
      <c r="C173" s="60"/>
      <c r="D173" s="22"/>
      <c r="E173" s="15"/>
      <c r="F173" s="15" t="s">
        <v>117</v>
      </c>
      <c r="G173" s="16">
        <v>8500</v>
      </c>
      <c r="H173" s="16">
        <v>0.28</v>
      </c>
      <c r="I173" s="65">
        <f t="shared" si="8"/>
        <v>2380</v>
      </c>
    </row>
    <row r="174" hidden="1" customHeight="1" spans="1:9">
      <c r="A174" s="21"/>
      <c r="B174" s="133"/>
      <c r="C174" s="60"/>
      <c r="D174" s="22"/>
      <c r="E174" s="15"/>
      <c r="F174" s="15" t="s">
        <v>118</v>
      </c>
      <c r="G174" s="16">
        <v>8500</v>
      </c>
      <c r="H174" s="52">
        <v>0.85</v>
      </c>
      <c r="I174" s="65">
        <f t="shared" si="8"/>
        <v>7225</v>
      </c>
    </row>
    <row r="175" hidden="1" customHeight="1" spans="1:9">
      <c r="A175" s="21"/>
      <c r="B175" s="134"/>
      <c r="C175" s="60"/>
      <c r="D175" s="22"/>
      <c r="E175" s="15"/>
      <c r="F175" s="15" t="s">
        <v>119</v>
      </c>
      <c r="G175" s="16">
        <f>8500*0.01</f>
        <v>85</v>
      </c>
      <c r="H175" s="16">
        <v>0</v>
      </c>
      <c r="I175" s="65">
        <f t="shared" si="8"/>
        <v>0</v>
      </c>
    </row>
    <row r="176" hidden="1" customHeight="1" spans="1:9">
      <c r="A176" s="23">
        <v>45804</v>
      </c>
      <c r="B176" s="23">
        <v>45814</v>
      </c>
      <c r="C176" s="98">
        <v>81477</v>
      </c>
      <c r="D176" s="135" t="s">
        <v>120</v>
      </c>
      <c r="E176" s="26" t="s">
        <v>121</v>
      </c>
      <c r="F176" s="15" t="s">
        <v>13</v>
      </c>
      <c r="G176" s="16">
        <v>4800</v>
      </c>
      <c r="H176" s="57">
        <v>0.21</v>
      </c>
      <c r="I176" s="65">
        <f t="shared" si="8"/>
        <v>1008</v>
      </c>
    </row>
    <row r="177" hidden="1" customHeight="1" spans="1:9">
      <c r="A177" s="27"/>
      <c r="B177" s="32"/>
      <c r="C177" s="99"/>
      <c r="D177" s="136"/>
      <c r="E177" s="30"/>
      <c r="F177" s="16" t="s">
        <v>14</v>
      </c>
      <c r="G177" s="16">
        <v>4800</v>
      </c>
      <c r="H177" s="16">
        <v>0.075</v>
      </c>
      <c r="I177" s="65">
        <f t="shared" si="8"/>
        <v>360</v>
      </c>
    </row>
    <row r="178" hidden="1" customHeight="1" spans="1:9">
      <c r="A178" s="27"/>
      <c r="B178" s="27">
        <v>45810</v>
      </c>
      <c r="C178" s="99"/>
      <c r="D178" s="136"/>
      <c r="E178" s="30"/>
      <c r="F178" s="16" t="s">
        <v>48</v>
      </c>
      <c r="G178" s="16">
        <f>4800*4</f>
        <v>19200</v>
      </c>
      <c r="H178" s="16">
        <v>0.038</v>
      </c>
      <c r="I178" s="65">
        <f t="shared" si="8"/>
        <v>729.6</v>
      </c>
    </row>
    <row r="179" hidden="1" customHeight="1" spans="1:9">
      <c r="A179" s="27"/>
      <c r="B179" s="27"/>
      <c r="C179" s="99"/>
      <c r="D179" s="136"/>
      <c r="E179" s="30"/>
      <c r="F179" s="16" t="s">
        <v>35</v>
      </c>
      <c r="G179" s="16">
        <v>4800</v>
      </c>
      <c r="H179" s="16">
        <v>0.025</v>
      </c>
      <c r="I179" s="65">
        <f t="shared" si="8"/>
        <v>120</v>
      </c>
    </row>
    <row r="180" hidden="1" customHeight="1" spans="1:9">
      <c r="A180" s="27"/>
      <c r="B180" s="27"/>
      <c r="C180" s="99"/>
      <c r="D180" s="136"/>
      <c r="E180" s="30"/>
      <c r="F180" s="15" t="s">
        <v>27</v>
      </c>
      <c r="G180" s="16">
        <v>4800</v>
      </c>
      <c r="H180" s="16">
        <v>0.98</v>
      </c>
      <c r="I180" s="65">
        <f t="shared" si="8"/>
        <v>4704</v>
      </c>
    </row>
    <row r="181" hidden="1" customHeight="1" spans="1:9">
      <c r="A181" s="32"/>
      <c r="B181" s="32"/>
      <c r="C181" s="100"/>
      <c r="D181" s="137"/>
      <c r="E181" s="34"/>
      <c r="F181" s="15" t="s">
        <v>28</v>
      </c>
      <c r="G181" s="16">
        <f>4800*0.01</f>
        <v>48</v>
      </c>
      <c r="H181" s="16">
        <v>0</v>
      </c>
      <c r="I181" s="65">
        <f t="shared" si="8"/>
        <v>0</v>
      </c>
    </row>
    <row r="182" hidden="1" customHeight="1" spans="1:9">
      <c r="A182" s="86">
        <v>45804</v>
      </c>
      <c r="B182" s="86">
        <v>45828</v>
      </c>
      <c r="C182" s="87" t="s">
        <v>122</v>
      </c>
      <c r="D182" s="88" t="s">
        <v>123</v>
      </c>
      <c r="E182" s="89" t="s">
        <v>124</v>
      </c>
      <c r="F182" s="89" t="s">
        <v>13</v>
      </c>
      <c r="G182" s="90">
        <v>3600</v>
      </c>
      <c r="H182" s="90">
        <v>0.35</v>
      </c>
      <c r="I182" s="95">
        <f t="shared" si="8"/>
        <v>1260</v>
      </c>
    </row>
    <row r="183" hidden="1" customHeight="1" spans="1:9">
      <c r="A183" s="86"/>
      <c r="B183" s="86"/>
      <c r="C183" s="91"/>
      <c r="D183" s="92"/>
      <c r="E183" s="89"/>
      <c r="F183" s="90" t="s">
        <v>14</v>
      </c>
      <c r="G183" s="90">
        <v>3600</v>
      </c>
      <c r="H183" s="90"/>
      <c r="I183" s="95">
        <f t="shared" si="8"/>
        <v>0</v>
      </c>
    </row>
    <row r="184" hidden="1" customHeight="1" spans="1:9">
      <c r="A184" s="86"/>
      <c r="B184" s="86">
        <v>45820</v>
      </c>
      <c r="C184" s="91"/>
      <c r="D184" s="92"/>
      <c r="E184" s="89"/>
      <c r="F184" s="90" t="s">
        <v>99</v>
      </c>
      <c r="G184" s="90">
        <f>3000*5</f>
        <v>15000</v>
      </c>
      <c r="H184" s="90">
        <v>0.042</v>
      </c>
      <c r="I184" s="95">
        <f t="shared" si="8"/>
        <v>630</v>
      </c>
    </row>
    <row r="185" hidden="1" customHeight="1" spans="1:9">
      <c r="A185" s="86"/>
      <c r="B185" s="86"/>
      <c r="C185" s="91"/>
      <c r="D185" s="92"/>
      <c r="E185" s="89"/>
      <c r="F185" s="90" t="s">
        <v>60</v>
      </c>
      <c r="G185" s="90">
        <v>3000</v>
      </c>
      <c r="H185" s="90">
        <v>0.025</v>
      </c>
      <c r="I185" s="95">
        <f t="shared" si="8"/>
        <v>75</v>
      </c>
    </row>
    <row r="186" hidden="1" customHeight="1" spans="1:9">
      <c r="A186" s="86"/>
      <c r="B186" s="86">
        <v>45810</v>
      </c>
      <c r="C186" s="91"/>
      <c r="D186" s="92"/>
      <c r="E186" s="89"/>
      <c r="F186" s="96" t="s">
        <v>62</v>
      </c>
      <c r="G186" s="90">
        <v>3000</v>
      </c>
      <c r="H186" s="90">
        <v>0.85</v>
      </c>
      <c r="I186" s="95">
        <f t="shared" si="8"/>
        <v>2550</v>
      </c>
    </row>
    <row r="187" hidden="1" customHeight="1" spans="1:9">
      <c r="A187" s="86"/>
      <c r="B187" s="86"/>
      <c r="C187" s="91"/>
      <c r="D187" s="92"/>
      <c r="E187" s="89"/>
      <c r="F187" s="96" t="s">
        <v>63</v>
      </c>
      <c r="G187" s="90">
        <f>3000*0.01</f>
        <v>30</v>
      </c>
      <c r="H187" s="90">
        <v>0</v>
      </c>
      <c r="I187" s="95">
        <f t="shared" si="8"/>
        <v>0</v>
      </c>
    </row>
    <row r="188" hidden="1" customHeight="1" spans="1:9">
      <c r="A188" s="86"/>
      <c r="B188" s="86">
        <v>45826</v>
      </c>
      <c r="C188" s="91"/>
      <c r="D188" s="92"/>
      <c r="E188" s="89"/>
      <c r="F188" s="90" t="s">
        <v>99</v>
      </c>
      <c r="G188" s="90">
        <f>600*5</f>
        <v>3000</v>
      </c>
      <c r="H188" s="90">
        <v>0.042</v>
      </c>
      <c r="I188" s="95">
        <f t="shared" si="8"/>
        <v>126</v>
      </c>
    </row>
    <row r="189" hidden="1" customHeight="1" spans="1:9">
      <c r="A189" s="86"/>
      <c r="B189" s="86"/>
      <c r="C189" s="91"/>
      <c r="D189" s="92"/>
      <c r="E189" s="89"/>
      <c r="F189" s="90" t="s">
        <v>60</v>
      </c>
      <c r="G189" s="90">
        <v>600</v>
      </c>
      <c r="H189" s="90">
        <v>0.025</v>
      </c>
      <c r="I189" s="95">
        <f t="shared" si="8"/>
        <v>15</v>
      </c>
    </row>
    <row r="190" hidden="1" customHeight="1" spans="1:9">
      <c r="A190" s="86"/>
      <c r="B190" s="86">
        <v>45827</v>
      </c>
      <c r="C190" s="91"/>
      <c r="D190" s="92"/>
      <c r="E190" s="89"/>
      <c r="F190" s="96" t="s">
        <v>62</v>
      </c>
      <c r="G190" s="90">
        <v>600</v>
      </c>
      <c r="H190" s="90">
        <v>0.85</v>
      </c>
      <c r="I190" s="95">
        <f t="shared" si="8"/>
        <v>510</v>
      </c>
    </row>
    <row r="191" hidden="1" customHeight="1" spans="1:9">
      <c r="A191" s="86"/>
      <c r="B191" s="86">
        <v>45836</v>
      </c>
      <c r="C191" s="91"/>
      <c r="D191" s="92"/>
      <c r="E191" s="89"/>
      <c r="F191" s="96" t="s">
        <v>62</v>
      </c>
      <c r="G191" s="90">
        <v>165</v>
      </c>
      <c r="H191" s="90">
        <v>0.85</v>
      </c>
      <c r="I191" s="95">
        <f t="shared" si="8"/>
        <v>140.25</v>
      </c>
    </row>
    <row r="192" hidden="1" customHeight="1" spans="1:9">
      <c r="A192" s="17">
        <v>45806</v>
      </c>
      <c r="B192" s="23">
        <v>45820</v>
      </c>
      <c r="C192" s="84" t="s">
        <v>125</v>
      </c>
      <c r="D192" s="59" t="s">
        <v>126</v>
      </c>
      <c r="E192" s="15" t="s">
        <v>127</v>
      </c>
      <c r="F192" s="15" t="s">
        <v>128</v>
      </c>
      <c r="G192" s="16">
        <v>16000</v>
      </c>
      <c r="H192" s="16">
        <v>0.35</v>
      </c>
      <c r="I192" s="65">
        <f t="shared" si="8"/>
        <v>5600</v>
      </c>
    </row>
    <row r="193" hidden="1" customHeight="1" spans="1:9">
      <c r="A193" s="17"/>
      <c r="B193" s="27"/>
      <c r="C193" s="84"/>
      <c r="D193" s="14"/>
      <c r="E193" s="15"/>
      <c r="F193" s="15" t="s">
        <v>129</v>
      </c>
      <c r="G193" s="16">
        <v>16000</v>
      </c>
      <c r="H193" s="16"/>
      <c r="I193" s="65"/>
    </row>
    <row r="194" hidden="1" customHeight="1" spans="1:9">
      <c r="A194" s="17"/>
      <c r="B194" s="32"/>
      <c r="C194" s="85"/>
      <c r="D194" s="14"/>
      <c r="E194" s="15"/>
      <c r="F194" s="16" t="s">
        <v>14</v>
      </c>
      <c r="G194" s="16">
        <v>16000</v>
      </c>
      <c r="H194" s="16"/>
      <c r="I194" s="65">
        <f t="shared" ref="I194:I227" si="9">G194*H194</f>
        <v>0</v>
      </c>
    </row>
    <row r="195" hidden="1" customHeight="1" spans="1:9">
      <c r="A195" s="17"/>
      <c r="B195" s="27">
        <v>45818</v>
      </c>
      <c r="C195" s="85"/>
      <c r="D195" s="14"/>
      <c r="E195" s="15"/>
      <c r="F195" s="16" t="s">
        <v>61</v>
      </c>
      <c r="G195" s="16">
        <f>50020*6</f>
        <v>300120</v>
      </c>
      <c r="H195" s="16">
        <v>0.042</v>
      </c>
      <c r="I195" s="65">
        <f t="shared" si="9"/>
        <v>12605.04</v>
      </c>
    </row>
    <row r="196" hidden="1" customHeight="1" spans="1:9">
      <c r="A196" s="17"/>
      <c r="B196" s="17">
        <v>45816</v>
      </c>
      <c r="C196" s="85"/>
      <c r="D196" s="14"/>
      <c r="E196" s="15"/>
      <c r="F196" s="19" t="s">
        <v>62</v>
      </c>
      <c r="G196" s="16">
        <v>66020</v>
      </c>
      <c r="H196" s="16">
        <v>0.85</v>
      </c>
      <c r="I196" s="65">
        <f t="shared" si="9"/>
        <v>56117</v>
      </c>
    </row>
    <row r="197" hidden="1" customHeight="1" spans="1:9">
      <c r="A197" s="17"/>
      <c r="B197" s="17"/>
      <c r="C197" s="85"/>
      <c r="D197" s="14"/>
      <c r="E197" s="15"/>
      <c r="F197" s="19" t="s">
        <v>63</v>
      </c>
      <c r="G197" s="70">
        <f>66020*0.01</f>
        <v>660.2</v>
      </c>
      <c r="H197" s="16">
        <v>0</v>
      </c>
      <c r="I197" s="65">
        <f t="shared" si="9"/>
        <v>0</v>
      </c>
    </row>
    <row r="198" hidden="1" customHeight="1" spans="1:9">
      <c r="A198" s="17"/>
      <c r="B198" s="17"/>
      <c r="C198" s="85"/>
      <c r="D198" s="14"/>
      <c r="E198" s="15"/>
      <c r="F198" s="19" t="s">
        <v>130</v>
      </c>
      <c r="G198" s="16">
        <v>35</v>
      </c>
      <c r="H198" s="16">
        <v>0</v>
      </c>
      <c r="I198" s="65">
        <f t="shared" si="9"/>
        <v>0</v>
      </c>
    </row>
    <row r="199" hidden="1" customHeight="1" spans="1:9">
      <c r="A199" s="139">
        <v>45806</v>
      </c>
      <c r="B199" s="140">
        <v>45839</v>
      </c>
      <c r="C199" s="141"/>
      <c r="D199" s="142" t="s">
        <v>131</v>
      </c>
      <c r="E199" s="143" t="s">
        <v>132</v>
      </c>
      <c r="F199" s="143" t="s">
        <v>13</v>
      </c>
      <c r="G199" s="144">
        <v>4010</v>
      </c>
      <c r="H199" s="144">
        <v>0.285</v>
      </c>
      <c r="I199" s="153">
        <f t="shared" si="9"/>
        <v>1142.85</v>
      </c>
    </row>
    <row r="200" hidden="1" customHeight="1" spans="1:9">
      <c r="A200" s="139"/>
      <c r="B200" s="145"/>
      <c r="C200" s="146"/>
      <c r="D200" s="142"/>
      <c r="E200" s="143"/>
      <c r="F200" s="144" t="s">
        <v>14</v>
      </c>
      <c r="G200" s="144">
        <v>4010</v>
      </c>
      <c r="H200" s="144"/>
      <c r="I200" s="153">
        <f t="shared" si="9"/>
        <v>0</v>
      </c>
    </row>
    <row r="201" hidden="1" customHeight="1" spans="1:9">
      <c r="A201" s="139"/>
      <c r="B201" s="145">
        <v>45820</v>
      </c>
      <c r="C201" s="146"/>
      <c r="D201" s="142"/>
      <c r="E201" s="143"/>
      <c r="F201" s="144" t="s">
        <v>52</v>
      </c>
      <c r="G201" s="144">
        <v>16040</v>
      </c>
      <c r="H201" s="144">
        <v>0.038</v>
      </c>
      <c r="I201" s="153">
        <f t="shared" si="9"/>
        <v>609.52</v>
      </c>
    </row>
    <row r="202" hidden="1" customHeight="1" spans="1:9">
      <c r="A202" s="139"/>
      <c r="B202" s="145"/>
      <c r="C202" s="146"/>
      <c r="D202" s="142"/>
      <c r="E202" s="143"/>
      <c r="F202" s="144" t="s">
        <v>133</v>
      </c>
      <c r="G202" s="144">
        <v>4010</v>
      </c>
      <c r="H202" s="144">
        <v>0.025</v>
      </c>
      <c r="I202" s="153">
        <f t="shared" si="9"/>
        <v>100.25</v>
      </c>
    </row>
    <row r="203" hidden="1" customHeight="1" spans="1:9">
      <c r="A203" s="139"/>
      <c r="B203" s="147"/>
      <c r="C203" s="146"/>
      <c r="D203" s="142"/>
      <c r="E203" s="143"/>
      <c r="F203" s="141" t="s">
        <v>27</v>
      </c>
      <c r="G203" s="144">
        <v>4010</v>
      </c>
      <c r="H203" s="144">
        <v>0.98</v>
      </c>
      <c r="I203" s="153">
        <f t="shared" si="9"/>
        <v>3929.8</v>
      </c>
    </row>
    <row r="204" hidden="1" customHeight="1" spans="1:9">
      <c r="A204" s="21">
        <v>45810</v>
      </c>
      <c r="B204" s="132">
        <v>45812</v>
      </c>
      <c r="C204" s="58" t="s">
        <v>134</v>
      </c>
      <c r="D204" s="22" t="s">
        <v>135</v>
      </c>
      <c r="E204" s="15" t="s">
        <v>136</v>
      </c>
      <c r="F204" s="19" t="s">
        <v>137</v>
      </c>
      <c r="G204" s="18">
        <v>1501</v>
      </c>
      <c r="H204" s="16">
        <v>0.2</v>
      </c>
      <c r="I204" s="65">
        <f t="shared" si="9"/>
        <v>300.2</v>
      </c>
    </row>
    <row r="205" ht="28" hidden="1" customHeight="1" spans="1:9">
      <c r="A205" s="148">
        <v>45811</v>
      </c>
      <c r="B205" s="148">
        <v>45811</v>
      </c>
      <c r="C205" s="89" t="s">
        <v>138</v>
      </c>
      <c r="D205" s="149" t="s">
        <v>139</v>
      </c>
      <c r="E205" s="89" t="s">
        <v>140</v>
      </c>
      <c r="F205" s="89" t="s">
        <v>141</v>
      </c>
      <c r="G205" s="90">
        <v>400</v>
      </c>
      <c r="H205" s="90">
        <v>0.095</v>
      </c>
      <c r="I205" s="95">
        <f t="shared" si="9"/>
        <v>38</v>
      </c>
    </row>
    <row r="206" hidden="1" customHeight="1" spans="1:9">
      <c r="A206" s="21">
        <v>45811</v>
      </c>
      <c r="B206" s="61">
        <v>45820</v>
      </c>
      <c r="C206" s="58" t="s">
        <v>142</v>
      </c>
      <c r="D206" s="59" t="s">
        <v>143</v>
      </c>
      <c r="E206" s="15" t="s">
        <v>144</v>
      </c>
      <c r="F206" s="15" t="s">
        <v>13</v>
      </c>
      <c r="G206" s="16">
        <v>5761</v>
      </c>
      <c r="H206" s="16">
        <v>0.285</v>
      </c>
      <c r="I206" s="65">
        <f t="shared" si="9"/>
        <v>1641.885</v>
      </c>
    </row>
    <row r="207" hidden="1" customHeight="1" spans="1:9">
      <c r="A207" s="21"/>
      <c r="B207" s="61"/>
      <c r="C207" s="60"/>
      <c r="D207" s="14"/>
      <c r="E207" s="15"/>
      <c r="F207" s="16" t="s">
        <v>14</v>
      </c>
      <c r="G207" s="16">
        <v>5761</v>
      </c>
      <c r="H207" s="16"/>
      <c r="I207" s="65">
        <f t="shared" si="9"/>
        <v>0</v>
      </c>
    </row>
    <row r="208" hidden="1" customHeight="1" spans="1:9">
      <c r="A208" s="21"/>
      <c r="B208" s="61"/>
      <c r="C208" s="60"/>
      <c r="D208" s="14"/>
      <c r="E208" s="15"/>
      <c r="F208" s="15" t="s">
        <v>13</v>
      </c>
      <c r="G208" s="16">
        <v>33252</v>
      </c>
      <c r="H208" s="16">
        <v>0.285</v>
      </c>
      <c r="I208" s="65">
        <f t="shared" si="9"/>
        <v>9476.82</v>
      </c>
    </row>
    <row r="209" hidden="1" customHeight="1" spans="1:9">
      <c r="A209" s="21"/>
      <c r="B209" s="61"/>
      <c r="C209" s="60"/>
      <c r="D209" s="14"/>
      <c r="E209" s="15"/>
      <c r="F209" s="16" t="s">
        <v>14</v>
      </c>
      <c r="G209" s="16">
        <v>33252</v>
      </c>
      <c r="H209" s="16"/>
      <c r="I209" s="65">
        <f t="shared" si="9"/>
        <v>0</v>
      </c>
    </row>
    <row r="210" hidden="1" customHeight="1" spans="1:9">
      <c r="A210" s="21"/>
      <c r="B210" s="61">
        <v>45818</v>
      </c>
      <c r="C210" s="60"/>
      <c r="D210" s="14"/>
      <c r="E210" s="15"/>
      <c r="F210" s="16" t="s">
        <v>52</v>
      </c>
      <c r="G210" s="16">
        <v>170056</v>
      </c>
      <c r="H210" s="16">
        <v>0.038</v>
      </c>
      <c r="I210" s="65">
        <f t="shared" si="9"/>
        <v>6462.128</v>
      </c>
    </row>
    <row r="211" hidden="1" customHeight="1" spans="1:9">
      <c r="A211" s="21"/>
      <c r="B211" s="61"/>
      <c r="C211" s="60"/>
      <c r="D211" s="14"/>
      <c r="E211" s="15"/>
      <c r="F211" s="16" t="s">
        <v>35</v>
      </c>
      <c r="G211" s="16">
        <v>42514</v>
      </c>
      <c r="H211" s="16">
        <v>0.025</v>
      </c>
      <c r="I211" s="65">
        <f t="shared" si="9"/>
        <v>1062.85</v>
      </c>
    </row>
    <row r="212" hidden="1" customHeight="1" spans="1:9">
      <c r="A212" s="21"/>
      <c r="B212" s="61"/>
      <c r="C212" s="60"/>
      <c r="D212" s="14"/>
      <c r="E212" s="15"/>
      <c r="F212" s="15" t="s">
        <v>117</v>
      </c>
      <c r="G212" s="16">
        <v>42514</v>
      </c>
      <c r="H212" s="16">
        <v>0.28</v>
      </c>
      <c r="I212" s="65">
        <f t="shared" si="9"/>
        <v>11903.92</v>
      </c>
    </row>
    <row r="213" hidden="1" customHeight="1" spans="1:9">
      <c r="A213" s="21"/>
      <c r="B213" s="61"/>
      <c r="C213" s="60"/>
      <c r="D213" s="14"/>
      <c r="E213" s="15"/>
      <c r="F213" s="15" t="s">
        <v>118</v>
      </c>
      <c r="G213" s="16">
        <v>42514</v>
      </c>
      <c r="H213" s="52">
        <v>0.85</v>
      </c>
      <c r="I213" s="65">
        <f t="shared" si="9"/>
        <v>36136.9</v>
      </c>
    </row>
    <row r="214" hidden="1" customHeight="1" spans="1:9">
      <c r="A214" s="21">
        <v>45811</v>
      </c>
      <c r="B214" s="62">
        <v>45820</v>
      </c>
      <c r="C214" s="58" t="s">
        <v>145</v>
      </c>
      <c r="D214" s="59" t="s">
        <v>146</v>
      </c>
      <c r="E214" s="15" t="s">
        <v>147</v>
      </c>
      <c r="F214" s="15" t="s">
        <v>13</v>
      </c>
      <c r="G214" s="16">
        <v>10</v>
      </c>
      <c r="H214" s="16">
        <v>0.285</v>
      </c>
      <c r="I214" s="65">
        <f t="shared" si="9"/>
        <v>2.85</v>
      </c>
    </row>
    <row r="215" hidden="1" customHeight="1" spans="1:9">
      <c r="A215" s="21"/>
      <c r="B215" s="150"/>
      <c r="C215" s="60"/>
      <c r="D215" s="14"/>
      <c r="E215" s="15"/>
      <c r="F215" s="16" t="s">
        <v>14</v>
      </c>
      <c r="G215" s="16">
        <v>10</v>
      </c>
      <c r="H215" s="16"/>
      <c r="I215" s="65">
        <f t="shared" si="9"/>
        <v>0</v>
      </c>
    </row>
    <row r="216" hidden="1" customHeight="1" spans="1:9">
      <c r="A216" s="21"/>
      <c r="B216" s="150"/>
      <c r="C216" s="60"/>
      <c r="D216" s="14"/>
      <c r="E216" s="15"/>
      <c r="F216" s="19" t="s">
        <v>148</v>
      </c>
      <c r="G216" s="18">
        <v>2491</v>
      </c>
      <c r="H216" s="16">
        <v>0.2</v>
      </c>
      <c r="I216" s="65">
        <f t="shared" si="9"/>
        <v>498.2</v>
      </c>
    </row>
    <row r="217" hidden="1" customHeight="1" spans="1:9">
      <c r="A217" s="21"/>
      <c r="B217" s="150"/>
      <c r="C217" s="60"/>
      <c r="D217" s="14"/>
      <c r="E217" s="15"/>
      <c r="F217" s="16" t="s">
        <v>14</v>
      </c>
      <c r="G217" s="18">
        <v>2491</v>
      </c>
      <c r="H217" s="16">
        <v>0.075</v>
      </c>
      <c r="I217" s="65">
        <f t="shared" si="9"/>
        <v>186.825</v>
      </c>
    </row>
    <row r="218" hidden="1" customHeight="1" spans="1:9">
      <c r="A218" s="21"/>
      <c r="B218" s="61">
        <v>45818</v>
      </c>
      <c r="C218" s="60"/>
      <c r="D218" s="14"/>
      <c r="E218" s="15"/>
      <c r="F218" s="16" t="s">
        <v>52</v>
      </c>
      <c r="G218" s="16">
        <v>10004</v>
      </c>
      <c r="H218" s="16">
        <v>0.038</v>
      </c>
      <c r="I218" s="65">
        <f t="shared" si="9"/>
        <v>380.152</v>
      </c>
    </row>
    <row r="219" hidden="1" customHeight="1" spans="1:9">
      <c r="A219" s="21"/>
      <c r="B219" s="61"/>
      <c r="C219" s="60"/>
      <c r="D219" s="14"/>
      <c r="E219" s="15"/>
      <c r="F219" s="16" t="s">
        <v>35</v>
      </c>
      <c r="G219" s="16">
        <v>2501</v>
      </c>
      <c r="H219" s="16">
        <v>0.025</v>
      </c>
      <c r="I219" s="65">
        <f t="shared" si="9"/>
        <v>62.525</v>
      </c>
    </row>
    <row r="220" hidden="1" customHeight="1" spans="1:9">
      <c r="A220" s="21"/>
      <c r="B220" s="61"/>
      <c r="C220" s="60"/>
      <c r="D220" s="14"/>
      <c r="E220" s="15"/>
      <c r="F220" s="15" t="s">
        <v>117</v>
      </c>
      <c r="G220" s="16">
        <v>2501</v>
      </c>
      <c r="H220" s="16">
        <v>0.28</v>
      </c>
      <c r="I220" s="65">
        <f t="shared" si="9"/>
        <v>700.28</v>
      </c>
    </row>
    <row r="221" hidden="1" customHeight="1" spans="1:9">
      <c r="A221" s="21"/>
      <c r="B221" s="61"/>
      <c r="C221" s="60"/>
      <c r="D221" s="14"/>
      <c r="E221" s="15"/>
      <c r="F221" s="15" t="s">
        <v>118</v>
      </c>
      <c r="G221" s="16">
        <v>2501</v>
      </c>
      <c r="H221" s="52">
        <v>0.85</v>
      </c>
      <c r="I221" s="65">
        <f t="shared" si="9"/>
        <v>2125.85</v>
      </c>
    </row>
    <row r="222" hidden="1" customHeight="1" spans="1:9">
      <c r="A222" s="73">
        <v>45812</v>
      </c>
      <c r="B222" s="102">
        <v>45841</v>
      </c>
      <c r="C222" s="103">
        <v>82298</v>
      </c>
      <c r="D222" s="104" t="s">
        <v>149</v>
      </c>
      <c r="E222" s="77" t="s">
        <v>150</v>
      </c>
      <c r="F222" s="77" t="s">
        <v>13</v>
      </c>
      <c r="G222" s="78">
        <v>8000</v>
      </c>
      <c r="H222" s="105">
        <v>0.35</v>
      </c>
      <c r="I222" s="94">
        <f t="shared" si="9"/>
        <v>2800</v>
      </c>
    </row>
    <row r="223" hidden="1" customHeight="1" spans="1:9">
      <c r="A223" s="73"/>
      <c r="B223" s="106"/>
      <c r="C223" s="107"/>
      <c r="D223" s="108"/>
      <c r="E223" s="77"/>
      <c r="F223" s="78" t="s">
        <v>14</v>
      </c>
      <c r="G223" s="78">
        <v>8000</v>
      </c>
      <c r="H223" s="109"/>
      <c r="I223" s="94">
        <f t="shared" si="9"/>
        <v>0</v>
      </c>
    </row>
    <row r="224" hidden="1" customHeight="1" spans="1:9">
      <c r="A224" s="73"/>
      <c r="B224" s="74">
        <v>45818</v>
      </c>
      <c r="C224" s="107"/>
      <c r="D224" s="108"/>
      <c r="E224" s="77"/>
      <c r="F224" s="78" t="s">
        <v>48</v>
      </c>
      <c r="G224" s="78">
        <v>32000</v>
      </c>
      <c r="H224" s="78">
        <v>0.042</v>
      </c>
      <c r="I224" s="94">
        <f t="shared" si="9"/>
        <v>1344</v>
      </c>
    </row>
    <row r="225" hidden="1" customHeight="1" spans="1:9">
      <c r="A225" s="73"/>
      <c r="B225" s="82"/>
      <c r="C225" s="107"/>
      <c r="D225" s="108"/>
      <c r="E225" s="77"/>
      <c r="F225" s="77" t="s">
        <v>54</v>
      </c>
      <c r="G225" s="78">
        <v>8800</v>
      </c>
      <c r="H225" s="78">
        <v>0.85</v>
      </c>
      <c r="I225" s="94">
        <f t="shared" si="9"/>
        <v>7480</v>
      </c>
    </row>
    <row r="226" hidden="1" customHeight="1" spans="1:9">
      <c r="A226" s="73"/>
      <c r="B226" s="79"/>
      <c r="C226" s="107"/>
      <c r="D226" s="108"/>
      <c r="E226" s="77"/>
      <c r="F226" s="77" t="s">
        <v>84</v>
      </c>
      <c r="G226" s="78">
        <v>8000</v>
      </c>
      <c r="H226" s="78">
        <v>0.158</v>
      </c>
      <c r="I226" s="94">
        <f t="shared" si="9"/>
        <v>1264</v>
      </c>
    </row>
    <row r="227" hidden="1" customHeight="1" spans="1:9">
      <c r="A227" s="17">
        <v>45812</v>
      </c>
      <c r="B227" s="23">
        <v>45838</v>
      </c>
      <c r="C227" s="19">
        <v>82296</v>
      </c>
      <c r="D227" s="56" t="s">
        <v>151</v>
      </c>
      <c r="E227" s="15" t="s">
        <v>152</v>
      </c>
      <c r="F227" s="15" t="s">
        <v>13</v>
      </c>
      <c r="G227" s="16">
        <v>4000</v>
      </c>
      <c r="H227" s="16">
        <v>0.285</v>
      </c>
      <c r="I227" s="65">
        <f t="shared" si="9"/>
        <v>1140</v>
      </c>
    </row>
    <row r="228" hidden="1" customHeight="1" spans="1:9">
      <c r="A228" s="17"/>
      <c r="B228" s="32"/>
      <c r="C228" s="18"/>
      <c r="D228" s="22"/>
      <c r="E228" s="15"/>
      <c r="F228" s="16" t="s">
        <v>14</v>
      </c>
      <c r="G228" s="16">
        <v>4000</v>
      </c>
      <c r="H228" s="16"/>
      <c r="I228" s="65"/>
    </row>
    <row r="229" hidden="1" customHeight="1" spans="1:9">
      <c r="A229" s="21">
        <v>45814</v>
      </c>
      <c r="B229" s="132">
        <v>45827</v>
      </c>
      <c r="C229" s="58" t="s">
        <v>153</v>
      </c>
      <c r="D229" s="22" t="s">
        <v>154</v>
      </c>
      <c r="E229" s="15" t="s">
        <v>155</v>
      </c>
      <c r="F229" s="15" t="s">
        <v>13</v>
      </c>
      <c r="G229" s="16">
        <v>8500</v>
      </c>
      <c r="H229" s="16">
        <v>0.285</v>
      </c>
      <c r="I229" s="65">
        <f t="shared" ref="I229:I246" si="10">G229*H229</f>
        <v>2422.5</v>
      </c>
    </row>
    <row r="230" hidden="1" customHeight="1" spans="1:9">
      <c r="A230" s="21"/>
      <c r="B230" s="133"/>
      <c r="C230" s="60"/>
      <c r="D230" s="22"/>
      <c r="E230" s="15"/>
      <c r="F230" s="16" t="s">
        <v>14</v>
      </c>
      <c r="G230" s="16">
        <v>8500</v>
      </c>
      <c r="H230" s="16"/>
      <c r="I230" s="65">
        <f t="shared" si="10"/>
        <v>0</v>
      </c>
    </row>
    <row r="231" hidden="1" customHeight="1" spans="1:9">
      <c r="A231" s="21"/>
      <c r="B231" s="133"/>
      <c r="C231" s="60"/>
      <c r="D231" s="22"/>
      <c r="E231" s="15"/>
      <c r="F231" s="16" t="s">
        <v>52</v>
      </c>
      <c r="G231" s="16">
        <v>34000</v>
      </c>
      <c r="H231" s="16">
        <v>0.038</v>
      </c>
      <c r="I231" s="65">
        <f t="shared" si="10"/>
        <v>1292</v>
      </c>
    </row>
    <row r="232" hidden="1" customHeight="1" spans="1:9">
      <c r="A232" s="21"/>
      <c r="B232" s="133"/>
      <c r="C232" s="60"/>
      <c r="D232" s="22"/>
      <c r="E232" s="15"/>
      <c r="F232" s="16" t="s">
        <v>35</v>
      </c>
      <c r="G232" s="16">
        <v>8500</v>
      </c>
      <c r="H232" s="16">
        <v>0.025</v>
      </c>
      <c r="I232" s="65">
        <f t="shared" si="10"/>
        <v>212.5</v>
      </c>
    </row>
    <row r="233" hidden="1" customHeight="1" spans="1:9">
      <c r="A233" s="21"/>
      <c r="B233" s="133"/>
      <c r="C233" s="60"/>
      <c r="D233" s="22"/>
      <c r="E233" s="15"/>
      <c r="F233" s="15" t="s">
        <v>117</v>
      </c>
      <c r="G233" s="16">
        <v>8500</v>
      </c>
      <c r="H233" s="16">
        <v>0.28</v>
      </c>
      <c r="I233" s="65">
        <f t="shared" si="10"/>
        <v>2380</v>
      </c>
    </row>
    <row r="234" hidden="1" customHeight="1" spans="1:9">
      <c r="A234" s="21"/>
      <c r="B234" s="133"/>
      <c r="C234" s="60"/>
      <c r="D234" s="22"/>
      <c r="E234" s="15"/>
      <c r="F234" s="15" t="s">
        <v>118</v>
      </c>
      <c r="G234" s="16">
        <v>8500</v>
      </c>
      <c r="H234" s="52">
        <v>0.85</v>
      </c>
      <c r="I234" s="65">
        <f t="shared" si="10"/>
        <v>7225</v>
      </c>
    </row>
    <row r="235" hidden="1" customHeight="1" spans="1:9">
      <c r="A235" s="21"/>
      <c r="B235" s="134"/>
      <c r="C235" s="60"/>
      <c r="D235" s="22"/>
      <c r="E235" s="15"/>
      <c r="F235" s="15" t="s">
        <v>119</v>
      </c>
      <c r="G235" s="16">
        <v>85</v>
      </c>
      <c r="H235" s="16">
        <v>0</v>
      </c>
      <c r="I235" s="65">
        <f t="shared" si="10"/>
        <v>0</v>
      </c>
    </row>
    <row r="236" hidden="1" customHeight="1" spans="1:9">
      <c r="A236" s="17">
        <v>45817</v>
      </c>
      <c r="B236" s="23">
        <v>45824</v>
      </c>
      <c r="C236" s="19" t="s">
        <v>156</v>
      </c>
      <c r="D236" s="14" t="s">
        <v>157</v>
      </c>
      <c r="E236" s="15" t="s">
        <v>158</v>
      </c>
      <c r="F236" s="15" t="s">
        <v>159</v>
      </c>
      <c r="G236" s="16">
        <v>1208</v>
      </c>
      <c r="H236" s="16">
        <v>0.35</v>
      </c>
      <c r="I236" s="65">
        <f t="shared" si="10"/>
        <v>422.8</v>
      </c>
    </row>
    <row r="237" hidden="1" customHeight="1" spans="1:9">
      <c r="A237" s="17"/>
      <c r="B237" s="27"/>
      <c r="C237" s="18"/>
      <c r="D237" s="14"/>
      <c r="E237" s="15"/>
      <c r="F237" s="16" t="s">
        <v>14</v>
      </c>
      <c r="G237" s="16">
        <v>1208</v>
      </c>
      <c r="H237" s="16"/>
      <c r="I237" s="65">
        <f t="shared" si="10"/>
        <v>0</v>
      </c>
    </row>
    <row r="238" hidden="1" customHeight="1" spans="1:9">
      <c r="A238" s="17"/>
      <c r="B238" s="27"/>
      <c r="C238" s="18"/>
      <c r="D238" s="14"/>
      <c r="E238" s="15"/>
      <c r="F238" s="16" t="s">
        <v>61</v>
      </c>
      <c r="G238" s="16">
        <v>7248</v>
      </c>
      <c r="H238" s="16">
        <v>0.042</v>
      </c>
      <c r="I238" s="65">
        <f t="shared" si="10"/>
        <v>304.416</v>
      </c>
    </row>
    <row r="239" hidden="1" customHeight="1" spans="1:9">
      <c r="A239" s="21">
        <v>45817</v>
      </c>
      <c r="B239" s="62">
        <v>45832</v>
      </c>
      <c r="C239" s="151" t="s">
        <v>160</v>
      </c>
      <c r="D239" s="59" t="s">
        <v>161</v>
      </c>
      <c r="E239" s="15" t="s">
        <v>162</v>
      </c>
      <c r="F239" s="15" t="s">
        <v>13</v>
      </c>
      <c r="G239" s="16">
        <v>19000</v>
      </c>
      <c r="H239" s="16">
        <v>0.285</v>
      </c>
      <c r="I239" s="65">
        <f t="shared" si="10"/>
        <v>5415</v>
      </c>
    </row>
    <row r="240" hidden="1" customHeight="1" spans="1:9">
      <c r="A240" s="21"/>
      <c r="B240" s="152"/>
      <c r="C240" s="60"/>
      <c r="D240" s="14"/>
      <c r="E240" s="15"/>
      <c r="F240" s="16" t="s">
        <v>14</v>
      </c>
      <c r="G240" s="16">
        <v>19000</v>
      </c>
      <c r="H240" s="16"/>
      <c r="I240" s="65">
        <f t="shared" si="10"/>
        <v>0</v>
      </c>
    </row>
    <row r="241" hidden="1" customHeight="1" spans="1:9">
      <c r="A241" s="21"/>
      <c r="B241" s="61">
        <v>45825</v>
      </c>
      <c r="C241" s="60"/>
      <c r="D241" s="14"/>
      <c r="E241" s="15"/>
      <c r="F241" s="16" t="s">
        <v>52</v>
      </c>
      <c r="G241" s="16">
        <v>76000</v>
      </c>
      <c r="H241" s="16">
        <v>0.038</v>
      </c>
      <c r="I241" s="65">
        <f t="shared" si="10"/>
        <v>2888</v>
      </c>
    </row>
    <row r="242" hidden="1" customHeight="1" spans="1:9">
      <c r="A242" s="21"/>
      <c r="B242" s="61"/>
      <c r="C242" s="60"/>
      <c r="D242" s="14"/>
      <c r="E242" s="15"/>
      <c r="F242" s="16" t="s">
        <v>35</v>
      </c>
      <c r="G242" s="16">
        <v>19000</v>
      </c>
      <c r="H242" s="16">
        <v>0.025</v>
      </c>
      <c r="I242" s="65">
        <f t="shared" si="10"/>
        <v>475</v>
      </c>
    </row>
    <row r="243" hidden="1" customHeight="1" spans="1:9">
      <c r="A243" s="21"/>
      <c r="B243" s="61"/>
      <c r="C243" s="60"/>
      <c r="D243" s="14"/>
      <c r="E243" s="15"/>
      <c r="F243" s="15" t="s">
        <v>117</v>
      </c>
      <c r="G243" s="16">
        <v>19000</v>
      </c>
      <c r="H243" s="16">
        <v>0.28</v>
      </c>
      <c r="I243" s="65">
        <f t="shared" si="10"/>
        <v>5320</v>
      </c>
    </row>
    <row r="244" hidden="1" customHeight="1" spans="1:9">
      <c r="A244" s="21"/>
      <c r="B244" s="61"/>
      <c r="C244" s="60"/>
      <c r="D244" s="14"/>
      <c r="E244" s="15"/>
      <c r="F244" s="15" t="s">
        <v>118</v>
      </c>
      <c r="G244" s="16">
        <v>19000</v>
      </c>
      <c r="H244" s="52">
        <v>0.85</v>
      </c>
      <c r="I244" s="65">
        <f t="shared" si="10"/>
        <v>16150</v>
      </c>
    </row>
    <row r="245" hidden="1" customHeight="1" spans="1:9">
      <c r="A245" s="73">
        <v>45818</v>
      </c>
      <c r="B245" s="74">
        <v>45828</v>
      </c>
      <c r="C245" s="75" t="s">
        <v>163</v>
      </c>
      <c r="D245" s="76" t="s">
        <v>164</v>
      </c>
      <c r="E245" s="77" t="s">
        <v>165</v>
      </c>
      <c r="F245" s="77" t="s">
        <v>13</v>
      </c>
      <c r="G245" s="78">
        <v>10</v>
      </c>
      <c r="H245" s="78">
        <v>0.285</v>
      </c>
      <c r="I245" s="94">
        <f t="shared" si="10"/>
        <v>2.85</v>
      </c>
    </row>
    <row r="246" hidden="1" customHeight="1" spans="1:9">
      <c r="A246" s="73"/>
      <c r="B246" s="82"/>
      <c r="C246" s="80"/>
      <c r="D246" s="81"/>
      <c r="E246" s="77"/>
      <c r="F246" s="78" t="s">
        <v>14</v>
      </c>
      <c r="G246" s="78">
        <v>40</v>
      </c>
      <c r="H246" s="78"/>
      <c r="I246" s="94">
        <f t="shared" si="10"/>
        <v>0</v>
      </c>
    </row>
    <row r="247" hidden="1" customHeight="1" spans="1:9">
      <c r="A247" s="73"/>
      <c r="B247" s="82"/>
      <c r="C247" s="80"/>
      <c r="D247" s="81"/>
      <c r="E247" s="77"/>
      <c r="F247" s="75" t="s">
        <v>148</v>
      </c>
      <c r="G247" s="80">
        <v>650</v>
      </c>
      <c r="H247" s="78">
        <v>0.2</v>
      </c>
      <c r="I247" s="94">
        <f t="shared" ref="I247:I310" si="11">G247*H247</f>
        <v>130</v>
      </c>
    </row>
    <row r="248" hidden="1" customHeight="1" spans="1:9">
      <c r="A248" s="73"/>
      <c r="B248" s="82"/>
      <c r="C248" s="80"/>
      <c r="D248" s="81"/>
      <c r="E248" s="77"/>
      <c r="F248" s="78" t="s">
        <v>14</v>
      </c>
      <c r="G248" s="80">
        <v>650</v>
      </c>
      <c r="H248" s="78">
        <v>0.075</v>
      </c>
      <c r="I248" s="94">
        <f t="shared" si="11"/>
        <v>48.75</v>
      </c>
    </row>
    <row r="249" hidden="1" customHeight="1" spans="1:9">
      <c r="A249" s="73"/>
      <c r="B249" s="82">
        <v>45821</v>
      </c>
      <c r="C249" s="80"/>
      <c r="D249" s="81"/>
      <c r="E249" s="77"/>
      <c r="F249" s="78" t="s">
        <v>166</v>
      </c>
      <c r="G249" s="80">
        <v>650</v>
      </c>
      <c r="H249" s="78">
        <v>0.038</v>
      </c>
      <c r="I249" s="94">
        <f t="shared" si="11"/>
        <v>24.7</v>
      </c>
    </row>
    <row r="250" customHeight="1" spans="1:9">
      <c r="A250" s="110">
        <v>45818</v>
      </c>
      <c r="B250" s="111">
        <v>45839</v>
      </c>
      <c r="C250" s="112">
        <v>82594</v>
      </c>
      <c r="D250" s="113" t="s">
        <v>167</v>
      </c>
      <c r="E250" s="114" t="s">
        <v>168</v>
      </c>
      <c r="F250" s="114" t="s">
        <v>13</v>
      </c>
      <c r="G250" s="115">
        <v>10500</v>
      </c>
      <c r="H250" s="116">
        <v>0.35</v>
      </c>
      <c r="I250" s="121">
        <f t="shared" si="11"/>
        <v>3675</v>
      </c>
    </row>
    <row r="251" customHeight="1" spans="1:9">
      <c r="A251" s="110"/>
      <c r="B251" s="111"/>
      <c r="C251" s="117"/>
      <c r="D251" s="118"/>
      <c r="E251" s="114"/>
      <c r="F251" s="115" t="s">
        <v>14</v>
      </c>
      <c r="G251" s="115">
        <v>10500</v>
      </c>
      <c r="H251" s="119"/>
      <c r="I251" s="121">
        <f t="shared" si="11"/>
        <v>0</v>
      </c>
    </row>
    <row r="252" customHeight="1" spans="1:9">
      <c r="A252" s="110"/>
      <c r="B252" s="120">
        <v>45824</v>
      </c>
      <c r="C252" s="117"/>
      <c r="D252" s="118"/>
      <c r="E252" s="114"/>
      <c r="F252" s="115" t="s">
        <v>48</v>
      </c>
      <c r="G252" s="115">
        <v>42000</v>
      </c>
      <c r="H252" s="115">
        <v>0.042</v>
      </c>
      <c r="I252" s="121">
        <f t="shared" si="11"/>
        <v>1764</v>
      </c>
    </row>
    <row r="253" customHeight="1" spans="1:9">
      <c r="A253" s="110"/>
      <c r="B253" s="120">
        <v>45825</v>
      </c>
      <c r="C253" s="117"/>
      <c r="D253" s="118"/>
      <c r="E253" s="114"/>
      <c r="F253" s="114" t="s">
        <v>54</v>
      </c>
      <c r="G253" s="115">
        <v>10500</v>
      </c>
      <c r="H253" s="115">
        <v>0.85</v>
      </c>
      <c r="I253" s="121">
        <f t="shared" si="11"/>
        <v>8925</v>
      </c>
    </row>
    <row r="254" customHeight="1" spans="1:9">
      <c r="A254" s="110"/>
      <c r="B254" s="120">
        <v>45824</v>
      </c>
      <c r="C254" s="117"/>
      <c r="D254" s="118"/>
      <c r="E254" s="114"/>
      <c r="F254" s="114" t="s">
        <v>84</v>
      </c>
      <c r="G254" s="115">
        <v>10500</v>
      </c>
      <c r="H254" s="115">
        <v>0.158</v>
      </c>
      <c r="I254" s="121">
        <f t="shared" si="11"/>
        <v>1659</v>
      </c>
    </row>
    <row r="255" customHeight="1" spans="1:9">
      <c r="A255" s="110">
        <v>45818</v>
      </c>
      <c r="B255" s="111">
        <v>45827</v>
      </c>
      <c r="C255" s="112" t="s">
        <v>169</v>
      </c>
      <c r="D255" s="113" t="s">
        <v>170</v>
      </c>
      <c r="E255" s="114" t="s">
        <v>171</v>
      </c>
      <c r="F255" s="114" t="s">
        <v>13</v>
      </c>
      <c r="G255" s="115">
        <v>16000</v>
      </c>
      <c r="H255" s="116">
        <v>0.35</v>
      </c>
      <c r="I255" s="121">
        <f t="shared" si="11"/>
        <v>5600</v>
      </c>
    </row>
    <row r="256" customHeight="1" spans="1:9">
      <c r="A256" s="110"/>
      <c r="B256" s="111"/>
      <c r="C256" s="117"/>
      <c r="D256" s="118"/>
      <c r="E256" s="114"/>
      <c r="F256" s="115" t="s">
        <v>14</v>
      </c>
      <c r="G256" s="115">
        <v>16000</v>
      </c>
      <c r="H256" s="119"/>
      <c r="I256" s="121">
        <f t="shared" si="11"/>
        <v>0</v>
      </c>
    </row>
    <row r="257" customHeight="1" spans="1:9">
      <c r="A257" s="110"/>
      <c r="B257" s="120">
        <v>45839</v>
      </c>
      <c r="C257" s="117"/>
      <c r="D257" s="118"/>
      <c r="E257" s="114"/>
      <c r="F257" s="114" t="s">
        <v>13</v>
      </c>
      <c r="G257" s="115">
        <v>8000</v>
      </c>
      <c r="H257" s="116">
        <v>0.35</v>
      </c>
      <c r="I257" s="121">
        <f t="shared" si="11"/>
        <v>2800</v>
      </c>
    </row>
    <row r="258" customHeight="1" spans="1:9">
      <c r="A258" s="110"/>
      <c r="B258" s="120"/>
      <c r="C258" s="117"/>
      <c r="D258" s="118"/>
      <c r="E258" s="114"/>
      <c r="F258" s="115" t="s">
        <v>14</v>
      </c>
      <c r="G258" s="115">
        <v>8000</v>
      </c>
      <c r="H258" s="119"/>
      <c r="I258" s="121">
        <f t="shared" si="11"/>
        <v>0</v>
      </c>
    </row>
    <row r="259" customHeight="1" spans="1:9">
      <c r="A259" s="110"/>
      <c r="B259" s="111">
        <v>45823</v>
      </c>
      <c r="C259" s="117"/>
      <c r="D259" s="118"/>
      <c r="E259" s="114"/>
      <c r="F259" s="115" t="s">
        <v>48</v>
      </c>
      <c r="G259" s="115">
        <v>96000</v>
      </c>
      <c r="H259" s="115">
        <v>0.042</v>
      </c>
      <c r="I259" s="121">
        <f t="shared" si="11"/>
        <v>4032</v>
      </c>
    </row>
    <row r="260" customHeight="1" spans="1:9">
      <c r="A260" s="110"/>
      <c r="B260" s="111"/>
      <c r="C260" s="117"/>
      <c r="D260" s="118"/>
      <c r="E260" s="114"/>
      <c r="F260" s="114" t="s">
        <v>54</v>
      </c>
      <c r="G260" s="115">
        <v>24000</v>
      </c>
      <c r="H260" s="115">
        <v>0.85</v>
      </c>
      <c r="I260" s="121">
        <f t="shared" si="11"/>
        <v>20400</v>
      </c>
    </row>
    <row r="261" customHeight="1" spans="1:9">
      <c r="A261" s="110"/>
      <c r="B261" s="111">
        <v>45821</v>
      </c>
      <c r="C261" s="117"/>
      <c r="D261" s="118"/>
      <c r="E261" s="114"/>
      <c r="F261" s="114" t="s">
        <v>84</v>
      </c>
      <c r="G261" s="115">
        <v>24000</v>
      </c>
      <c r="H261" s="115">
        <v>0.158</v>
      </c>
      <c r="I261" s="121">
        <f t="shared" si="11"/>
        <v>3792</v>
      </c>
    </row>
    <row r="262" hidden="1" customHeight="1" spans="1:9">
      <c r="A262" s="21">
        <v>45820</v>
      </c>
      <c r="B262" s="62">
        <v>45846</v>
      </c>
      <c r="C262" s="58" t="s">
        <v>172</v>
      </c>
      <c r="D262" s="59" t="s">
        <v>173</v>
      </c>
      <c r="E262" s="15" t="s">
        <v>174</v>
      </c>
      <c r="F262" s="15" t="s">
        <v>13</v>
      </c>
      <c r="G262" s="16">
        <v>12000</v>
      </c>
      <c r="H262" s="16">
        <v>0.285</v>
      </c>
      <c r="I262" s="65">
        <f t="shared" si="11"/>
        <v>3420</v>
      </c>
    </row>
    <row r="263" hidden="1" customHeight="1" spans="1:9">
      <c r="A263" s="21"/>
      <c r="B263" s="152"/>
      <c r="C263" s="60"/>
      <c r="D263" s="14"/>
      <c r="E263" s="15"/>
      <c r="F263" s="16" t="s">
        <v>14</v>
      </c>
      <c r="G263" s="16">
        <v>12000</v>
      </c>
      <c r="H263" s="16"/>
      <c r="I263" s="65">
        <f t="shared" si="11"/>
        <v>0</v>
      </c>
    </row>
    <row r="264" hidden="1" customHeight="1" spans="1:9">
      <c r="A264" s="21"/>
      <c r="B264" s="61">
        <v>45825</v>
      </c>
      <c r="C264" s="60"/>
      <c r="D264" s="14"/>
      <c r="E264" s="15"/>
      <c r="F264" s="16" t="s">
        <v>52</v>
      </c>
      <c r="G264" s="16">
        <v>48000</v>
      </c>
      <c r="H264" s="16">
        <v>0.038</v>
      </c>
      <c r="I264" s="65">
        <f t="shared" si="11"/>
        <v>1824</v>
      </c>
    </row>
    <row r="265" hidden="1" customHeight="1" spans="1:9">
      <c r="A265" s="21"/>
      <c r="B265" s="61"/>
      <c r="C265" s="60"/>
      <c r="D265" s="14"/>
      <c r="E265" s="15"/>
      <c r="F265" s="16" t="s">
        <v>35</v>
      </c>
      <c r="G265" s="16">
        <v>12000</v>
      </c>
      <c r="H265" s="16">
        <v>0.025</v>
      </c>
      <c r="I265" s="65">
        <f t="shared" si="11"/>
        <v>300</v>
      </c>
    </row>
    <row r="266" hidden="1" customHeight="1" spans="1:9">
      <c r="A266" s="21"/>
      <c r="B266" s="61"/>
      <c r="C266" s="60"/>
      <c r="D266" s="14"/>
      <c r="E266" s="15"/>
      <c r="F266" s="15" t="s">
        <v>117</v>
      </c>
      <c r="G266" s="16">
        <v>12000</v>
      </c>
      <c r="H266" s="16">
        <v>0.28</v>
      </c>
      <c r="I266" s="65">
        <f t="shared" si="11"/>
        <v>3360</v>
      </c>
    </row>
    <row r="267" hidden="1" customHeight="1" spans="1:9">
      <c r="A267" s="21"/>
      <c r="B267" s="61"/>
      <c r="C267" s="60"/>
      <c r="D267" s="14"/>
      <c r="E267" s="15"/>
      <c r="F267" s="15" t="s">
        <v>118</v>
      </c>
      <c r="G267" s="16">
        <v>12000</v>
      </c>
      <c r="H267" s="52">
        <v>0.85</v>
      </c>
      <c r="I267" s="65">
        <f t="shared" si="11"/>
        <v>10200</v>
      </c>
    </row>
    <row r="268" hidden="1" customHeight="1" spans="1:9">
      <c r="A268" s="21">
        <v>45820</v>
      </c>
      <c r="B268" s="132">
        <v>45827</v>
      </c>
      <c r="C268" s="58" t="s">
        <v>175</v>
      </c>
      <c r="D268" s="22" t="s">
        <v>176</v>
      </c>
      <c r="E268" s="15" t="s">
        <v>177</v>
      </c>
      <c r="F268" s="15" t="s">
        <v>13</v>
      </c>
      <c r="G268" s="16">
        <v>4693</v>
      </c>
      <c r="H268" s="16">
        <v>0.285</v>
      </c>
      <c r="I268" s="65">
        <f t="shared" si="11"/>
        <v>1337.505</v>
      </c>
    </row>
    <row r="269" hidden="1" customHeight="1" spans="1:9">
      <c r="A269" s="21"/>
      <c r="B269" s="133"/>
      <c r="C269" s="60"/>
      <c r="D269" s="22"/>
      <c r="E269" s="15"/>
      <c r="F269" s="16" t="s">
        <v>14</v>
      </c>
      <c r="G269" s="16">
        <v>4693</v>
      </c>
      <c r="H269" s="16"/>
      <c r="I269" s="65">
        <f t="shared" si="11"/>
        <v>0</v>
      </c>
    </row>
    <row r="270" hidden="1" customHeight="1" spans="1:9">
      <c r="A270" s="21"/>
      <c r="B270" s="133"/>
      <c r="C270" s="60"/>
      <c r="D270" s="22"/>
      <c r="E270" s="15"/>
      <c r="F270" s="16" t="s">
        <v>52</v>
      </c>
      <c r="G270" s="16">
        <v>18772</v>
      </c>
      <c r="H270" s="16">
        <v>0.038</v>
      </c>
      <c r="I270" s="65">
        <f t="shared" si="11"/>
        <v>713.336</v>
      </c>
    </row>
    <row r="271" hidden="1" customHeight="1" spans="1:9">
      <c r="A271" s="21"/>
      <c r="B271" s="133"/>
      <c r="C271" s="60"/>
      <c r="D271" s="22"/>
      <c r="E271" s="15"/>
      <c r="F271" s="16" t="s">
        <v>35</v>
      </c>
      <c r="G271" s="16">
        <v>4693</v>
      </c>
      <c r="H271" s="16">
        <v>0.025</v>
      </c>
      <c r="I271" s="65">
        <f t="shared" si="11"/>
        <v>117.325</v>
      </c>
    </row>
    <row r="272" hidden="1" customHeight="1" spans="1:9">
      <c r="A272" s="21"/>
      <c r="B272" s="133"/>
      <c r="C272" s="60"/>
      <c r="D272" s="22"/>
      <c r="E272" s="15"/>
      <c r="F272" s="15" t="s">
        <v>117</v>
      </c>
      <c r="G272" s="16">
        <v>4693</v>
      </c>
      <c r="H272" s="16">
        <v>0.28</v>
      </c>
      <c r="I272" s="65">
        <f t="shared" si="11"/>
        <v>1314.04</v>
      </c>
    </row>
    <row r="273" hidden="1" customHeight="1" spans="1:9">
      <c r="A273" s="21"/>
      <c r="B273" s="133"/>
      <c r="C273" s="60"/>
      <c r="D273" s="22"/>
      <c r="E273" s="15"/>
      <c r="F273" s="15" t="s">
        <v>118</v>
      </c>
      <c r="G273" s="16">
        <v>4693</v>
      </c>
      <c r="H273" s="52">
        <v>0.85</v>
      </c>
      <c r="I273" s="65">
        <f t="shared" si="11"/>
        <v>3989.05</v>
      </c>
    </row>
    <row r="274" customHeight="1" spans="1:9">
      <c r="A274" s="110">
        <v>45824</v>
      </c>
      <c r="B274" s="111">
        <v>45839</v>
      </c>
      <c r="C274" s="112">
        <v>83278</v>
      </c>
      <c r="D274" s="113" t="s">
        <v>178</v>
      </c>
      <c r="E274" s="114" t="s">
        <v>179</v>
      </c>
      <c r="F274" s="114" t="s">
        <v>13</v>
      </c>
      <c r="G274" s="115">
        <v>2000</v>
      </c>
      <c r="H274" s="116">
        <v>0.35</v>
      </c>
      <c r="I274" s="121">
        <f t="shared" si="11"/>
        <v>700</v>
      </c>
    </row>
    <row r="275" customHeight="1" spans="1:9">
      <c r="A275" s="110"/>
      <c r="B275" s="111"/>
      <c r="C275" s="117"/>
      <c r="D275" s="118"/>
      <c r="E275" s="114"/>
      <c r="F275" s="115" t="s">
        <v>14</v>
      </c>
      <c r="G275" s="115">
        <v>2000</v>
      </c>
      <c r="H275" s="119"/>
      <c r="I275" s="121">
        <f t="shared" si="11"/>
        <v>0</v>
      </c>
    </row>
    <row r="276" customHeight="1" spans="1:9">
      <c r="A276" s="110"/>
      <c r="B276" s="120">
        <v>45826</v>
      </c>
      <c r="C276" s="117"/>
      <c r="D276" s="118"/>
      <c r="E276" s="114"/>
      <c r="F276" s="115" t="s">
        <v>48</v>
      </c>
      <c r="G276" s="115">
        <v>8000</v>
      </c>
      <c r="H276" s="115">
        <v>0.042</v>
      </c>
      <c r="I276" s="121">
        <f t="shared" si="11"/>
        <v>336</v>
      </c>
    </row>
    <row r="277" customHeight="1" spans="1:9">
      <c r="A277" s="110"/>
      <c r="B277" s="120">
        <v>45827</v>
      </c>
      <c r="C277" s="117"/>
      <c r="D277" s="118"/>
      <c r="E277" s="114"/>
      <c r="F277" s="114" t="s">
        <v>54</v>
      </c>
      <c r="G277" s="115">
        <v>2000</v>
      </c>
      <c r="H277" s="115">
        <v>0.85</v>
      </c>
      <c r="I277" s="121">
        <f t="shared" si="11"/>
        <v>1700</v>
      </c>
    </row>
    <row r="278" customHeight="1" spans="1:9">
      <c r="A278" s="110"/>
      <c r="B278" s="111">
        <v>45825</v>
      </c>
      <c r="C278" s="117"/>
      <c r="D278" s="118"/>
      <c r="E278" s="114"/>
      <c r="F278" s="114" t="s">
        <v>84</v>
      </c>
      <c r="G278" s="115">
        <v>2000</v>
      </c>
      <c r="H278" s="115">
        <v>0.158</v>
      </c>
      <c r="I278" s="121">
        <f t="shared" si="11"/>
        <v>316</v>
      </c>
    </row>
    <row r="279" customHeight="1" spans="1:9">
      <c r="A279" s="110">
        <v>45824</v>
      </c>
      <c r="B279" s="111">
        <v>45841</v>
      </c>
      <c r="C279" s="112" t="s">
        <v>180</v>
      </c>
      <c r="D279" s="113" t="s">
        <v>181</v>
      </c>
      <c r="E279" s="114" t="s">
        <v>182</v>
      </c>
      <c r="F279" s="114" t="s">
        <v>13</v>
      </c>
      <c r="G279" s="115">
        <v>6000</v>
      </c>
      <c r="H279" s="116">
        <v>0.35</v>
      </c>
      <c r="I279" s="121">
        <f t="shared" si="11"/>
        <v>2100</v>
      </c>
    </row>
    <row r="280" customHeight="1" spans="1:9">
      <c r="A280" s="110"/>
      <c r="B280" s="111"/>
      <c r="C280" s="117"/>
      <c r="D280" s="118"/>
      <c r="E280" s="114"/>
      <c r="F280" s="115" t="s">
        <v>14</v>
      </c>
      <c r="G280" s="115">
        <v>6000</v>
      </c>
      <c r="H280" s="119"/>
      <c r="I280" s="121">
        <f t="shared" si="11"/>
        <v>0</v>
      </c>
    </row>
    <row r="281" customHeight="1" spans="1:9">
      <c r="A281" s="110"/>
      <c r="B281" s="111">
        <v>45826</v>
      </c>
      <c r="C281" s="117"/>
      <c r="D281" s="118"/>
      <c r="E281" s="114"/>
      <c r="F281" s="115" t="s">
        <v>48</v>
      </c>
      <c r="G281" s="115">
        <v>24000</v>
      </c>
      <c r="H281" s="115">
        <v>0.042</v>
      </c>
      <c r="I281" s="121">
        <f t="shared" si="11"/>
        <v>1008</v>
      </c>
    </row>
    <row r="282" customHeight="1" spans="1:9">
      <c r="A282" s="110"/>
      <c r="B282" s="154">
        <v>45827</v>
      </c>
      <c r="C282" s="117"/>
      <c r="D282" s="118"/>
      <c r="E282" s="114"/>
      <c r="F282" s="114" t="s">
        <v>54</v>
      </c>
      <c r="G282" s="115">
        <v>6000</v>
      </c>
      <c r="H282" s="115">
        <v>0.85</v>
      </c>
      <c r="I282" s="121">
        <f t="shared" si="11"/>
        <v>5100</v>
      </c>
    </row>
    <row r="283" customHeight="1" spans="1:9">
      <c r="A283" s="110"/>
      <c r="B283" s="155"/>
      <c r="C283" s="117"/>
      <c r="D283" s="118"/>
      <c r="E283" s="114"/>
      <c r="F283" s="114" t="s">
        <v>84</v>
      </c>
      <c r="G283" s="115">
        <v>6000</v>
      </c>
      <c r="H283" s="115">
        <v>0.158</v>
      </c>
      <c r="I283" s="121">
        <f t="shared" si="11"/>
        <v>948</v>
      </c>
    </row>
    <row r="284" hidden="1" customHeight="1" spans="1:9">
      <c r="A284" s="21">
        <v>45825</v>
      </c>
      <c r="B284" s="156">
        <v>45832</v>
      </c>
      <c r="C284" s="15" t="s">
        <v>183</v>
      </c>
      <c r="D284" s="22" t="s">
        <v>184</v>
      </c>
      <c r="E284" s="15" t="s">
        <v>185</v>
      </c>
      <c r="F284" s="15" t="s">
        <v>186</v>
      </c>
      <c r="G284" s="16">
        <v>49500</v>
      </c>
      <c r="H284" s="16">
        <v>0.98</v>
      </c>
      <c r="I284" s="65">
        <f t="shared" si="11"/>
        <v>48510</v>
      </c>
    </row>
    <row r="285" hidden="1" customHeight="1" spans="1:9">
      <c r="A285" s="21"/>
      <c r="B285" s="157"/>
      <c r="C285" s="16"/>
      <c r="D285" s="22"/>
      <c r="E285" s="15"/>
      <c r="F285" s="15" t="s">
        <v>187</v>
      </c>
      <c r="G285" s="16">
        <v>495</v>
      </c>
      <c r="H285" s="16">
        <v>0</v>
      </c>
      <c r="I285" s="65">
        <f t="shared" si="11"/>
        <v>0</v>
      </c>
    </row>
    <row r="286" hidden="1" customHeight="1" spans="1:9">
      <c r="A286" s="23">
        <v>45825</v>
      </c>
      <c r="B286" s="23">
        <v>45842</v>
      </c>
      <c r="C286" s="98">
        <v>83462</v>
      </c>
      <c r="D286" s="135" t="s">
        <v>188</v>
      </c>
      <c r="E286" s="26" t="s">
        <v>189</v>
      </c>
      <c r="F286" s="15" t="s">
        <v>13</v>
      </c>
      <c r="G286" s="16">
        <v>9600</v>
      </c>
      <c r="H286" s="57">
        <v>0.21</v>
      </c>
      <c r="I286" s="65">
        <f t="shared" si="11"/>
        <v>2016</v>
      </c>
    </row>
    <row r="287" hidden="1" customHeight="1" spans="1:9">
      <c r="A287" s="27"/>
      <c r="B287" s="32"/>
      <c r="C287" s="99"/>
      <c r="D287" s="136"/>
      <c r="E287" s="30"/>
      <c r="F287" s="16" t="s">
        <v>14</v>
      </c>
      <c r="G287" s="16">
        <v>9600</v>
      </c>
      <c r="H287" s="16">
        <v>0.075</v>
      </c>
      <c r="I287" s="65">
        <f t="shared" si="11"/>
        <v>720</v>
      </c>
    </row>
    <row r="288" hidden="1" customHeight="1" spans="1:9">
      <c r="A288" s="27"/>
      <c r="B288" s="27">
        <v>45841</v>
      </c>
      <c r="C288" s="99"/>
      <c r="D288" s="136"/>
      <c r="E288" s="30"/>
      <c r="F288" s="16" t="s">
        <v>48</v>
      </c>
      <c r="G288" s="16">
        <v>38400</v>
      </c>
      <c r="H288" s="16">
        <v>0.038</v>
      </c>
      <c r="I288" s="65">
        <f t="shared" si="11"/>
        <v>1459.2</v>
      </c>
    </row>
    <row r="289" hidden="1" customHeight="1" spans="1:9">
      <c r="A289" s="27"/>
      <c r="B289" s="27"/>
      <c r="C289" s="99"/>
      <c r="D289" s="136"/>
      <c r="E289" s="30"/>
      <c r="F289" s="16" t="s">
        <v>35</v>
      </c>
      <c r="G289" s="16">
        <v>9600</v>
      </c>
      <c r="H289" s="16">
        <v>0.025</v>
      </c>
      <c r="I289" s="65">
        <f t="shared" si="11"/>
        <v>240</v>
      </c>
    </row>
    <row r="290" hidden="1" customHeight="1" spans="1:9">
      <c r="A290" s="27"/>
      <c r="B290" s="27"/>
      <c r="C290" s="99"/>
      <c r="D290" s="136"/>
      <c r="E290" s="30"/>
      <c r="F290" s="15" t="s">
        <v>27</v>
      </c>
      <c r="G290" s="16">
        <v>9600</v>
      </c>
      <c r="H290" s="16">
        <v>0.98</v>
      </c>
      <c r="I290" s="65">
        <f t="shared" si="11"/>
        <v>9408</v>
      </c>
    </row>
    <row r="291" hidden="1" customHeight="1" spans="1:9">
      <c r="A291" s="32"/>
      <c r="B291" s="32"/>
      <c r="C291" s="100"/>
      <c r="D291" s="137"/>
      <c r="E291" s="34"/>
      <c r="F291" s="15" t="s">
        <v>28</v>
      </c>
      <c r="G291" s="16">
        <v>48</v>
      </c>
      <c r="H291" s="16">
        <v>0</v>
      </c>
      <c r="I291" s="65">
        <f t="shared" si="11"/>
        <v>0</v>
      </c>
    </row>
    <row r="292" hidden="1" customHeight="1" spans="1:9">
      <c r="A292" s="158">
        <v>45826</v>
      </c>
      <c r="B292" s="159">
        <v>45838</v>
      </c>
      <c r="C292" s="160" t="s">
        <v>190</v>
      </c>
      <c r="D292" s="161" t="s">
        <v>191</v>
      </c>
      <c r="E292" s="160" t="s">
        <v>192</v>
      </c>
      <c r="F292" s="162" t="s">
        <v>193</v>
      </c>
      <c r="G292" s="163">
        <v>13000</v>
      </c>
      <c r="H292" s="163">
        <v>0.35</v>
      </c>
      <c r="I292" s="171">
        <f t="shared" si="11"/>
        <v>4550</v>
      </c>
    </row>
    <row r="293" hidden="1" customHeight="1" spans="1:9">
      <c r="A293" s="164"/>
      <c r="B293" s="159"/>
      <c r="C293" s="165"/>
      <c r="D293" s="166"/>
      <c r="E293" s="167"/>
      <c r="F293" s="163" t="s">
        <v>14</v>
      </c>
      <c r="G293" s="163">
        <v>13000</v>
      </c>
      <c r="H293" s="163"/>
      <c r="I293" s="171">
        <f t="shared" si="11"/>
        <v>0</v>
      </c>
    </row>
    <row r="294" hidden="1" customHeight="1" spans="1:9">
      <c r="A294" s="164"/>
      <c r="B294" s="158">
        <v>45850</v>
      </c>
      <c r="C294" s="165"/>
      <c r="D294" s="166"/>
      <c r="E294" s="167"/>
      <c r="F294" s="162" t="s">
        <v>194</v>
      </c>
      <c r="G294" s="163">
        <v>9000</v>
      </c>
      <c r="H294" s="163">
        <v>0.35</v>
      </c>
      <c r="I294" s="171">
        <f t="shared" si="11"/>
        <v>3150</v>
      </c>
    </row>
    <row r="295" hidden="1" customHeight="1" spans="1:9">
      <c r="A295" s="164"/>
      <c r="B295" s="168"/>
      <c r="C295" s="165"/>
      <c r="D295" s="166"/>
      <c r="E295" s="167"/>
      <c r="F295" s="163" t="s">
        <v>14</v>
      </c>
      <c r="G295" s="163">
        <v>9000</v>
      </c>
      <c r="H295" s="163"/>
      <c r="I295" s="171">
        <f t="shared" si="11"/>
        <v>0</v>
      </c>
    </row>
    <row r="296" hidden="1" customHeight="1" spans="1:9">
      <c r="A296" s="164"/>
      <c r="B296" s="159">
        <v>45832</v>
      </c>
      <c r="C296" s="165"/>
      <c r="D296" s="166"/>
      <c r="E296" s="167"/>
      <c r="F296" s="163" t="s">
        <v>195</v>
      </c>
      <c r="G296" s="163">
        <v>65000</v>
      </c>
      <c r="H296" s="163">
        <v>0.042</v>
      </c>
      <c r="I296" s="171">
        <f t="shared" si="11"/>
        <v>2730</v>
      </c>
    </row>
    <row r="297" hidden="1" customHeight="1" spans="1:9">
      <c r="A297" s="164"/>
      <c r="B297" s="159">
        <v>73</v>
      </c>
      <c r="C297" s="165"/>
      <c r="D297" s="166"/>
      <c r="E297" s="167"/>
      <c r="F297" s="163" t="s">
        <v>196</v>
      </c>
      <c r="G297" s="163">
        <v>45000</v>
      </c>
      <c r="H297" s="163">
        <v>0.042</v>
      </c>
      <c r="I297" s="171">
        <f t="shared" si="11"/>
        <v>1890</v>
      </c>
    </row>
    <row r="298" hidden="1" customHeight="1" spans="1:9">
      <c r="A298" s="168"/>
      <c r="B298" s="159">
        <v>45832</v>
      </c>
      <c r="C298" s="169"/>
      <c r="D298" s="166"/>
      <c r="E298" s="170"/>
      <c r="F298" s="162" t="s">
        <v>197</v>
      </c>
      <c r="G298" s="163">
        <v>22000</v>
      </c>
      <c r="H298" s="163">
        <v>0.095</v>
      </c>
      <c r="I298" s="171">
        <f t="shared" si="11"/>
        <v>2090</v>
      </c>
    </row>
    <row r="299" hidden="1" customHeight="1" spans="1:9">
      <c r="A299" s="17">
        <v>45826</v>
      </c>
      <c r="B299" s="23">
        <v>45832</v>
      </c>
      <c r="C299" s="19">
        <v>83570</v>
      </c>
      <c r="D299" s="14" t="s">
        <v>198</v>
      </c>
      <c r="E299" s="15" t="s">
        <v>199</v>
      </c>
      <c r="F299" s="15" t="s">
        <v>159</v>
      </c>
      <c r="G299" s="16">
        <v>5380</v>
      </c>
      <c r="H299" s="16">
        <v>0.35</v>
      </c>
      <c r="I299" s="65">
        <f t="shared" si="11"/>
        <v>1883</v>
      </c>
    </row>
    <row r="300" hidden="1" customHeight="1" spans="1:9">
      <c r="A300" s="17"/>
      <c r="B300" s="27"/>
      <c r="C300" s="18"/>
      <c r="D300" s="14"/>
      <c r="E300" s="15"/>
      <c r="F300" s="16" t="s">
        <v>14</v>
      </c>
      <c r="G300" s="16">
        <v>5380</v>
      </c>
      <c r="H300" s="16"/>
      <c r="I300" s="65">
        <f t="shared" si="11"/>
        <v>0</v>
      </c>
    </row>
    <row r="301" hidden="1" customHeight="1" spans="1:9">
      <c r="A301" s="17"/>
      <c r="B301" s="27"/>
      <c r="C301" s="18"/>
      <c r="D301" s="14"/>
      <c r="E301" s="15"/>
      <c r="F301" s="16" t="s">
        <v>61</v>
      </c>
      <c r="G301" s="16">
        <v>32280</v>
      </c>
      <c r="H301" s="16">
        <v>0.042</v>
      </c>
      <c r="I301" s="65">
        <f t="shared" si="11"/>
        <v>1355.76</v>
      </c>
    </row>
    <row r="302" hidden="1" customHeight="1" spans="1:9">
      <c r="A302" s="17"/>
      <c r="B302" s="32"/>
      <c r="C302" s="18"/>
      <c r="D302" s="14"/>
      <c r="E302" s="15"/>
      <c r="F302" s="19" t="s">
        <v>200</v>
      </c>
      <c r="G302" s="16">
        <v>5380</v>
      </c>
      <c r="H302" s="16">
        <v>0.32</v>
      </c>
      <c r="I302" s="65">
        <f t="shared" si="11"/>
        <v>1721.6</v>
      </c>
    </row>
    <row r="303" hidden="1" customHeight="1" spans="1:9">
      <c r="A303" s="21">
        <v>45827</v>
      </c>
      <c r="B303" s="62">
        <v>45846</v>
      </c>
      <c r="C303" s="58" t="s">
        <v>201</v>
      </c>
      <c r="D303" s="59" t="s">
        <v>202</v>
      </c>
      <c r="E303" s="15" t="s">
        <v>203</v>
      </c>
      <c r="F303" s="15" t="s">
        <v>13</v>
      </c>
      <c r="G303" s="16">
        <v>12000</v>
      </c>
      <c r="H303" s="16">
        <v>0.285</v>
      </c>
      <c r="I303" s="65">
        <f t="shared" si="11"/>
        <v>3420</v>
      </c>
    </row>
    <row r="304" hidden="1" customHeight="1" spans="1:9">
      <c r="A304" s="21"/>
      <c r="B304" s="152"/>
      <c r="C304" s="60"/>
      <c r="D304" s="14"/>
      <c r="E304" s="15"/>
      <c r="F304" s="16" t="s">
        <v>14</v>
      </c>
      <c r="G304" s="16">
        <v>12000</v>
      </c>
      <c r="H304" s="16"/>
      <c r="I304" s="65">
        <f t="shared" si="11"/>
        <v>0</v>
      </c>
    </row>
    <row r="305" hidden="1" customHeight="1" spans="1:9">
      <c r="A305" s="21"/>
      <c r="B305" s="61">
        <v>45832</v>
      </c>
      <c r="C305" s="60"/>
      <c r="D305" s="14"/>
      <c r="E305" s="15"/>
      <c r="F305" s="16" t="s">
        <v>52</v>
      </c>
      <c r="G305" s="16">
        <v>48000</v>
      </c>
      <c r="H305" s="16">
        <v>0.038</v>
      </c>
      <c r="I305" s="65">
        <f t="shared" si="11"/>
        <v>1824</v>
      </c>
    </row>
    <row r="306" hidden="1" customHeight="1" spans="1:9">
      <c r="A306" s="21"/>
      <c r="B306" s="61"/>
      <c r="C306" s="60"/>
      <c r="D306" s="14"/>
      <c r="E306" s="15"/>
      <c r="F306" s="16" t="s">
        <v>35</v>
      </c>
      <c r="G306" s="16">
        <v>12000</v>
      </c>
      <c r="H306" s="16">
        <v>0.025</v>
      </c>
      <c r="I306" s="65">
        <f t="shared" si="11"/>
        <v>300</v>
      </c>
    </row>
    <row r="307" hidden="1" customHeight="1" spans="1:9">
      <c r="A307" s="21"/>
      <c r="B307" s="61"/>
      <c r="C307" s="60"/>
      <c r="D307" s="14"/>
      <c r="E307" s="15"/>
      <c r="F307" s="15" t="s">
        <v>117</v>
      </c>
      <c r="G307" s="16">
        <v>12000</v>
      </c>
      <c r="H307" s="16">
        <v>0.28</v>
      </c>
      <c r="I307" s="65">
        <f t="shared" si="11"/>
        <v>3360</v>
      </c>
    </row>
    <row r="308" hidden="1" customHeight="1" spans="1:9">
      <c r="A308" s="21"/>
      <c r="B308" s="61"/>
      <c r="C308" s="60"/>
      <c r="D308" s="14"/>
      <c r="E308" s="15"/>
      <c r="F308" s="15" t="s">
        <v>118</v>
      </c>
      <c r="G308" s="16">
        <v>12000</v>
      </c>
      <c r="H308" s="52">
        <v>0.85</v>
      </c>
      <c r="I308" s="65">
        <f t="shared" si="11"/>
        <v>10200</v>
      </c>
    </row>
    <row r="309" hidden="1" customHeight="1" spans="1:9">
      <c r="A309" s="17">
        <v>45829</v>
      </c>
      <c r="B309" s="17">
        <v>45830</v>
      </c>
      <c r="C309" s="19">
        <v>79323</v>
      </c>
      <c r="D309" s="56" t="s">
        <v>204</v>
      </c>
      <c r="E309" s="15" t="s">
        <v>205</v>
      </c>
      <c r="F309" s="15" t="s">
        <v>27</v>
      </c>
      <c r="G309" s="16">
        <v>500</v>
      </c>
      <c r="H309" s="16">
        <v>0.98</v>
      </c>
      <c r="I309" s="65">
        <f t="shared" si="11"/>
        <v>490</v>
      </c>
    </row>
    <row r="310" hidden="1" customHeight="1" spans="1:9">
      <c r="A310" s="23">
        <v>45839</v>
      </c>
      <c r="B310" s="23">
        <v>45852</v>
      </c>
      <c r="C310" s="98" t="s">
        <v>206</v>
      </c>
      <c r="D310" s="135" t="s">
        <v>207</v>
      </c>
      <c r="E310" s="26" t="s">
        <v>208</v>
      </c>
      <c r="F310" s="15" t="s">
        <v>13</v>
      </c>
      <c r="G310" s="16">
        <v>7210</v>
      </c>
      <c r="H310" s="57">
        <v>0.21</v>
      </c>
      <c r="I310" s="65">
        <f t="shared" si="11"/>
        <v>1514.1</v>
      </c>
    </row>
    <row r="311" hidden="1" customHeight="1" spans="1:9">
      <c r="A311" s="27"/>
      <c r="B311" s="32"/>
      <c r="C311" s="99"/>
      <c r="D311" s="136"/>
      <c r="E311" s="30"/>
      <c r="F311" s="16" t="s">
        <v>14</v>
      </c>
      <c r="G311" s="16">
        <v>7210</v>
      </c>
      <c r="H311" s="16">
        <v>0.075</v>
      </c>
      <c r="I311" s="65">
        <f t="shared" ref="I311:I374" si="12">G311*H311</f>
        <v>540.75</v>
      </c>
    </row>
    <row r="312" hidden="1" customHeight="1" spans="1:9">
      <c r="A312" s="27"/>
      <c r="B312" s="27">
        <v>45848</v>
      </c>
      <c r="C312" s="99"/>
      <c r="D312" s="136"/>
      <c r="E312" s="30"/>
      <c r="F312" s="16" t="s">
        <v>48</v>
      </c>
      <c r="G312" s="16">
        <v>28840</v>
      </c>
      <c r="H312" s="16">
        <v>0.038</v>
      </c>
      <c r="I312" s="65">
        <f t="shared" si="12"/>
        <v>1095.92</v>
      </c>
    </row>
    <row r="313" hidden="1" customHeight="1" spans="1:9">
      <c r="A313" s="27"/>
      <c r="B313" s="27"/>
      <c r="C313" s="99"/>
      <c r="D313" s="136"/>
      <c r="E313" s="30"/>
      <c r="F313" s="16" t="s">
        <v>35</v>
      </c>
      <c r="G313" s="16">
        <v>7210</v>
      </c>
      <c r="H313" s="16">
        <v>0.025</v>
      </c>
      <c r="I313" s="65">
        <f t="shared" si="12"/>
        <v>180.25</v>
      </c>
    </row>
    <row r="314" hidden="1" customHeight="1" spans="1:9">
      <c r="A314" s="27"/>
      <c r="B314" s="17">
        <v>45848</v>
      </c>
      <c r="C314" s="99"/>
      <c r="D314" s="136"/>
      <c r="E314" s="30"/>
      <c r="F314" s="15" t="s">
        <v>27</v>
      </c>
      <c r="G314" s="16">
        <v>7210</v>
      </c>
      <c r="H314" s="16">
        <v>0.98</v>
      </c>
      <c r="I314" s="65">
        <f t="shared" si="12"/>
        <v>7065.8</v>
      </c>
    </row>
    <row r="315" hidden="1" customHeight="1" spans="1:9">
      <c r="A315" s="158">
        <v>45839</v>
      </c>
      <c r="B315" s="159">
        <v>45850</v>
      </c>
      <c r="C315" s="160" t="s">
        <v>209</v>
      </c>
      <c r="D315" s="161" t="s">
        <v>210</v>
      </c>
      <c r="E315" s="160" t="s">
        <v>211</v>
      </c>
      <c r="F315" s="162" t="s">
        <v>193</v>
      </c>
      <c r="G315" s="163">
        <v>6565</v>
      </c>
      <c r="H315" s="163">
        <v>0.35</v>
      </c>
      <c r="I315" s="171">
        <f t="shared" si="12"/>
        <v>2297.75</v>
      </c>
    </row>
    <row r="316" hidden="1" customHeight="1" spans="1:9">
      <c r="A316" s="164"/>
      <c r="B316" s="159"/>
      <c r="C316" s="165"/>
      <c r="D316" s="166"/>
      <c r="E316" s="167"/>
      <c r="F316" s="163" t="s">
        <v>14</v>
      </c>
      <c r="G316" s="163">
        <v>6000</v>
      </c>
      <c r="H316" s="163"/>
      <c r="I316" s="171">
        <f t="shared" si="12"/>
        <v>0</v>
      </c>
    </row>
    <row r="317" hidden="1" customHeight="1" spans="1:9">
      <c r="A317" s="164"/>
      <c r="B317" s="158">
        <v>45841</v>
      </c>
      <c r="C317" s="165"/>
      <c r="D317" s="166"/>
      <c r="E317" s="167"/>
      <c r="F317" s="163" t="s">
        <v>212</v>
      </c>
      <c r="G317" s="163">
        <v>565</v>
      </c>
      <c r="H317" s="163">
        <v>0.042</v>
      </c>
      <c r="I317" s="171">
        <f t="shared" si="12"/>
        <v>23.73</v>
      </c>
    </row>
    <row r="318" hidden="1" customHeight="1" spans="1:9">
      <c r="A318" s="164"/>
      <c r="B318" s="168"/>
      <c r="C318" s="165"/>
      <c r="D318" s="166"/>
      <c r="E318" s="167"/>
      <c r="F318" s="163" t="s">
        <v>213</v>
      </c>
      <c r="G318" s="163">
        <v>30000</v>
      </c>
      <c r="H318" s="163">
        <v>0.042</v>
      </c>
      <c r="I318" s="171">
        <f t="shared" si="12"/>
        <v>1260</v>
      </c>
    </row>
    <row r="319" hidden="1" customHeight="1" spans="1:9">
      <c r="A319" s="168"/>
      <c r="B319" s="159">
        <v>45842</v>
      </c>
      <c r="C319" s="169"/>
      <c r="D319" s="166"/>
      <c r="E319" s="170"/>
      <c r="F319" s="162" t="s">
        <v>197</v>
      </c>
      <c r="G319" s="163">
        <v>6000</v>
      </c>
      <c r="H319" s="163">
        <v>0.095</v>
      </c>
      <c r="I319" s="171">
        <f t="shared" si="12"/>
        <v>570</v>
      </c>
    </row>
    <row r="320" hidden="1" customHeight="1" spans="1:9">
      <c r="A320" s="17">
        <v>45839</v>
      </c>
      <c r="B320" s="23">
        <v>45846</v>
      </c>
      <c r="C320" s="15" t="s">
        <v>214</v>
      </c>
      <c r="D320" s="22" t="s">
        <v>215</v>
      </c>
      <c r="E320" s="15" t="s">
        <v>216</v>
      </c>
      <c r="F320" s="15" t="s">
        <v>13</v>
      </c>
      <c r="G320" s="16">
        <v>10000</v>
      </c>
      <c r="H320" s="16">
        <v>0.285</v>
      </c>
      <c r="I320" s="65">
        <f t="shared" si="12"/>
        <v>2850</v>
      </c>
    </row>
    <row r="321" hidden="1" customHeight="1" spans="1:9">
      <c r="A321" s="17"/>
      <c r="B321" s="27"/>
      <c r="C321" s="16"/>
      <c r="D321" s="22"/>
      <c r="E321" s="15"/>
      <c r="F321" s="16" t="s">
        <v>14</v>
      </c>
      <c r="G321" s="16">
        <v>10000</v>
      </c>
      <c r="H321" s="16"/>
      <c r="I321" s="65">
        <f t="shared" si="12"/>
        <v>0</v>
      </c>
    </row>
    <row r="322" hidden="1" customHeight="1" spans="1:9">
      <c r="A322" s="17"/>
      <c r="B322" s="23">
        <v>45842</v>
      </c>
      <c r="C322" s="16"/>
      <c r="D322" s="22"/>
      <c r="E322" s="15"/>
      <c r="F322" s="16" t="s">
        <v>48</v>
      </c>
      <c r="G322" s="16">
        <v>40000</v>
      </c>
      <c r="H322" s="16">
        <v>0.038</v>
      </c>
      <c r="I322" s="65">
        <f t="shared" si="12"/>
        <v>1520</v>
      </c>
    </row>
    <row r="323" hidden="1" customHeight="1" spans="1:9">
      <c r="A323" s="17"/>
      <c r="B323" s="32"/>
      <c r="C323" s="16"/>
      <c r="D323" s="22"/>
      <c r="E323" s="15"/>
      <c r="F323" s="15" t="s">
        <v>95</v>
      </c>
      <c r="G323" s="16">
        <v>10000</v>
      </c>
      <c r="H323" s="16">
        <v>0.98</v>
      </c>
      <c r="I323" s="65">
        <f t="shared" si="12"/>
        <v>9800</v>
      </c>
    </row>
    <row r="324" hidden="1" customHeight="1" spans="1:9">
      <c r="A324" s="17"/>
      <c r="B324" s="23">
        <v>45846</v>
      </c>
      <c r="C324" s="16"/>
      <c r="D324" s="22"/>
      <c r="E324" s="15"/>
      <c r="F324" s="15" t="s">
        <v>28</v>
      </c>
      <c r="G324" s="16">
        <v>100</v>
      </c>
      <c r="H324" s="16">
        <v>0</v>
      </c>
      <c r="I324" s="65">
        <f t="shared" si="12"/>
        <v>0</v>
      </c>
    </row>
    <row r="325" hidden="1" customHeight="1" spans="1:9">
      <c r="A325" s="17"/>
      <c r="B325" s="32"/>
      <c r="C325" s="16"/>
      <c r="D325" s="22"/>
      <c r="E325" s="15"/>
      <c r="F325" s="15" t="s">
        <v>217</v>
      </c>
      <c r="G325" s="16">
        <v>7274</v>
      </c>
      <c r="H325" s="16">
        <v>0.98</v>
      </c>
      <c r="I325" s="65">
        <f t="shared" si="12"/>
        <v>7128.52</v>
      </c>
    </row>
    <row r="326" hidden="1" customHeight="1" spans="1:9">
      <c r="A326" s="21">
        <v>45839</v>
      </c>
      <c r="B326" s="62">
        <v>45846</v>
      </c>
      <c r="C326" s="58" t="s">
        <v>218</v>
      </c>
      <c r="D326" s="59" t="s">
        <v>219</v>
      </c>
      <c r="E326" s="15" t="s">
        <v>220</v>
      </c>
      <c r="F326" s="15" t="s">
        <v>13</v>
      </c>
      <c r="G326" s="16">
        <v>19000</v>
      </c>
      <c r="H326" s="16">
        <v>0.285</v>
      </c>
      <c r="I326" s="65">
        <f t="shared" si="12"/>
        <v>5415</v>
      </c>
    </row>
    <row r="327" hidden="1" customHeight="1" spans="1:9">
      <c r="A327" s="21"/>
      <c r="B327" s="152"/>
      <c r="C327" s="60"/>
      <c r="D327" s="14"/>
      <c r="E327" s="15"/>
      <c r="F327" s="16" t="s">
        <v>14</v>
      </c>
      <c r="G327" s="16">
        <v>19000</v>
      </c>
      <c r="H327" s="16"/>
      <c r="I327" s="65">
        <f t="shared" si="12"/>
        <v>0</v>
      </c>
    </row>
    <row r="328" hidden="1" customHeight="1" spans="1:9">
      <c r="A328" s="21"/>
      <c r="B328" s="61">
        <v>45846</v>
      </c>
      <c r="C328" s="60"/>
      <c r="D328" s="14"/>
      <c r="E328" s="15"/>
      <c r="F328" s="16" t="s">
        <v>52</v>
      </c>
      <c r="G328" s="16">
        <v>76000</v>
      </c>
      <c r="H328" s="16">
        <v>0.038</v>
      </c>
      <c r="I328" s="65">
        <f t="shared" si="12"/>
        <v>2888</v>
      </c>
    </row>
    <row r="329" hidden="1" customHeight="1" spans="1:9">
      <c r="A329" s="21"/>
      <c r="B329" s="61"/>
      <c r="C329" s="60"/>
      <c r="D329" s="14"/>
      <c r="E329" s="15"/>
      <c r="F329" s="16" t="s">
        <v>35</v>
      </c>
      <c r="G329" s="16">
        <v>19000</v>
      </c>
      <c r="H329" s="16">
        <v>0.025</v>
      </c>
      <c r="I329" s="65">
        <f t="shared" si="12"/>
        <v>475</v>
      </c>
    </row>
    <row r="330" hidden="1" customHeight="1" spans="1:9">
      <c r="A330" s="21"/>
      <c r="B330" s="61"/>
      <c r="C330" s="60"/>
      <c r="D330" s="14"/>
      <c r="E330" s="15"/>
      <c r="F330" s="15" t="s">
        <v>117</v>
      </c>
      <c r="G330" s="16">
        <v>19000</v>
      </c>
      <c r="H330" s="16">
        <v>0.28</v>
      </c>
      <c r="I330" s="65">
        <f t="shared" si="12"/>
        <v>5320</v>
      </c>
    </row>
    <row r="331" hidden="1" customHeight="1" spans="1:9">
      <c r="A331" s="21"/>
      <c r="B331" s="61"/>
      <c r="C331" s="60"/>
      <c r="D331" s="14"/>
      <c r="E331" s="15"/>
      <c r="F331" s="15" t="s">
        <v>118</v>
      </c>
      <c r="G331" s="16">
        <v>19000</v>
      </c>
      <c r="H331" s="52">
        <v>0.85</v>
      </c>
      <c r="I331" s="65">
        <f t="shared" si="12"/>
        <v>16150</v>
      </c>
    </row>
    <row r="332" hidden="1" customHeight="1" spans="1:9">
      <c r="A332" s="21">
        <v>45839</v>
      </c>
      <c r="B332" s="172">
        <v>45848</v>
      </c>
      <c r="C332" s="58" t="s">
        <v>221</v>
      </c>
      <c r="D332" s="22" t="s">
        <v>222</v>
      </c>
      <c r="E332" s="15" t="s">
        <v>223</v>
      </c>
      <c r="F332" s="15" t="s">
        <v>13</v>
      </c>
      <c r="G332" s="16">
        <v>18500</v>
      </c>
      <c r="H332" s="16">
        <v>0.285</v>
      </c>
      <c r="I332" s="65">
        <f t="shared" si="12"/>
        <v>5272.5</v>
      </c>
    </row>
    <row r="333" hidden="1" customHeight="1" spans="1:9">
      <c r="A333" s="21"/>
      <c r="B333" s="172"/>
      <c r="C333" s="60"/>
      <c r="D333" s="22"/>
      <c r="E333" s="15"/>
      <c r="F333" s="16" t="s">
        <v>14</v>
      </c>
      <c r="G333" s="16">
        <v>18500</v>
      </c>
      <c r="H333" s="16"/>
      <c r="I333" s="65">
        <f t="shared" si="12"/>
        <v>0</v>
      </c>
    </row>
    <row r="334" hidden="1" customHeight="1" spans="1:9">
      <c r="A334" s="21"/>
      <c r="B334" s="172">
        <v>45841</v>
      </c>
      <c r="C334" s="60"/>
      <c r="D334" s="22"/>
      <c r="E334" s="15"/>
      <c r="F334" s="16" t="s">
        <v>224</v>
      </c>
      <c r="G334" s="16">
        <v>54000</v>
      </c>
      <c r="H334" s="16">
        <v>0.038</v>
      </c>
      <c r="I334" s="65">
        <f t="shared" si="12"/>
        <v>2052</v>
      </c>
    </row>
    <row r="335" hidden="1" customHeight="1" spans="1:9">
      <c r="A335" s="21"/>
      <c r="B335" s="172"/>
      <c r="C335" s="60"/>
      <c r="D335" s="22"/>
      <c r="E335" s="15"/>
      <c r="F335" s="16" t="s">
        <v>225</v>
      </c>
      <c r="G335" s="16">
        <v>20000</v>
      </c>
      <c r="H335" s="16">
        <v>0.038</v>
      </c>
      <c r="I335" s="65">
        <f t="shared" si="12"/>
        <v>760</v>
      </c>
    </row>
    <row r="336" hidden="1" customHeight="1" spans="1:9">
      <c r="A336" s="21"/>
      <c r="B336" s="172"/>
      <c r="C336" s="60"/>
      <c r="D336" s="22"/>
      <c r="E336" s="15"/>
      <c r="F336" s="16" t="s">
        <v>35</v>
      </c>
      <c r="G336" s="16">
        <v>18500</v>
      </c>
      <c r="H336" s="16">
        <v>0.025</v>
      </c>
      <c r="I336" s="65">
        <f t="shared" si="12"/>
        <v>462.5</v>
      </c>
    </row>
    <row r="337" hidden="1" customHeight="1" spans="1:9">
      <c r="A337" s="21"/>
      <c r="B337" s="172">
        <v>45849</v>
      </c>
      <c r="C337" s="60"/>
      <c r="D337" s="22"/>
      <c r="E337" s="15"/>
      <c r="F337" s="16" t="s">
        <v>225</v>
      </c>
      <c r="G337" s="16">
        <v>20000</v>
      </c>
      <c r="H337" s="16">
        <v>0.038</v>
      </c>
      <c r="I337" s="65">
        <f t="shared" si="12"/>
        <v>760</v>
      </c>
    </row>
    <row r="338" hidden="1" customHeight="1" spans="1:9">
      <c r="A338" s="21"/>
      <c r="B338" s="172"/>
      <c r="C338" s="60"/>
      <c r="D338" s="22"/>
      <c r="E338" s="15"/>
      <c r="F338" s="16" t="s">
        <v>35</v>
      </c>
      <c r="G338" s="16">
        <v>5000</v>
      </c>
      <c r="H338" s="16">
        <v>0.025</v>
      </c>
      <c r="I338" s="65">
        <f t="shared" si="12"/>
        <v>125</v>
      </c>
    </row>
    <row r="339" hidden="1" customHeight="1" spans="1:9">
      <c r="A339" s="21"/>
      <c r="B339" s="172">
        <v>45846</v>
      </c>
      <c r="C339" s="60"/>
      <c r="D339" s="22"/>
      <c r="E339" s="15"/>
      <c r="F339" s="15" t="s">
        <v>117</v>
      </c>
      <c r="G339" s="16">
        <v>18500</v>
      </c>
      <c r="H339" s="16">
        <v>0.28</v>
      </c>
      <c r="I339" s="65">
        <f t="shared" si="12"/>
        <v>5180</v>
      </c>
    </row>
    <row r="340" hidden="1" customHeight="1" spans="1:9">
      <c r="A340" s="21"/>
      <c r="B340" s="172">
        <v>45848</v>
      </c>
      <c r="C340" s="60"/>
      <c r="D340" s="22"/>
      <c r="E340" s="15"/>
      <c r="F340" s="15" t="s">
        <v>118</v>
      </c>
      <c r="G340" s="16">
        <v>18500</v>
      </c>
      <c r="H340" s="52">
        <v>0.85</v>
      </c>
      <c r="I340" s="65">
        <f t="shared" si="12"/>
        <v>15725</v>
      </c>
    </row>
    <row r="341" hidden="1" customHeight="1" spans="1:9">
      <c r="A341" s="17">
        <v>45840</v>
      </c>
      <c r="B341" s="23">
        <v>45848</v>
      </c>
      <c r="C341" s="19" t="s">
        <v>226</v>
      </c>
      <c r="D341" s="14" t="s">
        <v>227</v>
      </c>
      <c r="E341" s="15" t="s">
        <v>228</v>
      </c>
      <c r="F341" s="15" t="s">
        <v>159</v>
      </c>
      <c r="G341" s="16">
        <v>12000</v>
      </c>
      <c r="H341" s="16">
        <v>0.35</v>
      </c>
      <c r="I341" s="65">
        <f t="shared" si="12"/>
        <v>4200</v>
      </c>
    </row>
    <row r="342" hidden="1" customHeight="1" spans="1:9">
      <c r="A342" s="17"/>
      <c r="B342" s="27"/>
      <c r="C342" s="18"/>
      <c r="D342" s="14"/>
      <c r="E342" s="15"/>
      <c r="F342" s="16" t="s">
        <v>14</v>
      </c>
      <c r="G342" s="16">
        <v>12000</v>
      </c>
      <c r="H342" s="16"/>
      <c r="I342" s="65">
        <f t="shared" si="12"/>
        <v>0</v>
      </c>
    </row>
    <row r="343" hidden="1" customHeight="1" spans="1:9">
      <c r="A343" s="17"/>
      <c r="B343" s="17">
        <v>45841</v>
      </c>
      <c r="C343" s="18"/>
      <c r="D343" s="14"/>
      <c r="E343" s="15"/>
      <c r="F343" s="16" t="s">
        <v>61</v>
      </c>
      <c r="G343" s="16">
        <v>72000</v>
      </c>
      <c r="H343" s="16">
        <v>0.042</v>
      </c>
      <c r="I343" s="65">
        <f t="shared" si="12"/>
        <v>3024</v>
      </c>
    </row>
    <row r="344" hidden="1" customHeight="1" spans="1:9">
      <c r="A344" s="17"/>
      <c r="B344" s="17">
        <v>45846</v>
      </c>
      <c r="C344" s="18"/>
      <c r="D344" s="14"/>
      <c r="E344" s="15"/>
      <c r="F344" s="19" t="s">
        <v>200</v>
      </c>
      <c r="G344" s="16">
        <v>12000</v>
      </c>
      <c r="H344" s="16">
        <v>0.32</v>
      </c>
      <c r="I344" s="65">
        <f t="shared" si="12"/>
        <v>3840</v>
      </c>
    </row>
    <row r="345" hidden="1" customHeight="1" spans="1:9">
      <c r="A345" s="21">
        <v>45845</v>
      </c>
      <c r="B345" s="132">
        <v>45852</v>
      </c>
      <c r="C345" s="58" t="s">
        <v>229</v>
      </c>
      <c r="D345" s="22" t="s">
        <v>230</v>
      </c>
      <c r="E345" s="15" t="s">
        <v>231</v>
      </c>
      <c r="F345" s="15" t="s">
        <v>13</v>
      </c>
      <c r="G345" s="16">
        <v>5014</v>
      </c>
      <c r="H345" s="16">
        <v>0.285</v>
      </c>
      <c r="I345" s="65">
        <f t="shared" si="12"/>
        <v>1428.99</v>
      </c>
    </row>
    <row r="346" hidden="1" customHeight="1" spans="1:9">
      <c r="A346" s="21"/>
      <c r="B346" s="133"/>
      <c r="C346" s="60"/>
      <c r="D346" s="22"/>
      <c r="E346" s="15"/>
      <c r="F346" s="16" t="s">
        <v>14</v>
      </c>
      <c r="G346" s="16">
        <v>5014</v>
      </c>
      <c r="H346" s="16"/>
      <c r="I346" s="65">
        <f t="shared" si="12"/>
        <v>0</v>
      </c>
    </row>
    <row r="347" hidden="1" customHeight="1" spans="1:9">
      <c r="A347" s="21"/>
      <c r="B347" s="172">
        <v>45848</v>
      </c>
      <c r="C347" s="60"/>
      <c r="D347" s="22"/>
      <c r="E347" s="15"/>
      <c r="F347" s="16" t="s">
        <v>52</v>
      </c>
      <c r="G347" s="16">
        <v>20056</v>
      </c>
      <c r="H347" s="16">
        <v>0.038</v>
      </c>
      <c r="I347" s="65">
        <f t="shared" si="12"/>
        <v>762.128</v>
      </c>
    </row>
    <row r="348" hidden="1" customHeight="1" spans="1:9">
      <c r="A348" s="21"/>
      <c r="B348" s="172"/>
      <c r="C348" s="60"/>
      <c r="D348" s="22"/>
      <c r="E348" s="15"/>
      <c r="F348" s="16" t="s">
        <v>35</v>
      </c>
      <c r="G348" s="16">
        <v>5014</v>
      </c>
      <c r="H348" s="16">
        <v>0.025</v>
      </c>
      <c r="I348" s="65">
        <f t="shared" si="12"/>
        <v>125.35</v>
      </c>
    </row>
    <row r="349" hidden="1" customHeight="1" spans="1:9">
      <c r="A349" s="21"/>
      <c r="B349" s="172"/>
      <c r="C349" s="60"/>
      <c r="D349" s="22"/>
      <c r="E349" s="15"/>
      <c r="F349" s="15" t="s">
        <v>117</v>
      </c>
      <c r="G349" s="16">
        <v>5014</v>
      </c>
      <c r="H349" s="16">
        <v>0.28</v>
      </c>
      <c r="I349" s="65">
        <f t="shared" si="12"/>
        <v>1403.92</v>
      </c>
    </row>
    <row r="350" hidden="1" customHeight="1" spans="1:9">
      <c r="A350" s="21"/>
      <c r="B350" s="172"/>
      <c r="C350" s="60"/>
      <c r="D350" s="22"/>
      <c r="E350" s="15"/>
      <c r="F350" s="15" t="s">
        <v>118</v>
      </c>
      <c r="G350" s="16">
        <v>5014</v>
      </c>
      <c r="H350" s="52">
        <v>0.85</v>
      </c>
      <c r="I350" s="65">
        <f t="shared" si="12"/>
        <v>4261.9</v>
      </c>
    </row>
    <row r="351" hidden="1" customHeight="1" spans="1:9">
      <c r="A351" s="17">
        <v>45846</v>
      </c>
      <c r="B351" s="23">
        <v>45855</v>
      </c>
      <c r="C351" s="19">
        <v>84957</v>
      </c>
      <c r="D351" s="14" t="s">
        <v>232</v>
      </c>
      <c r="E351" s="15" t="s">
        <v>233</v>
      </c>
      <c r="F351" s="15" t="s">
        <v>159</v>
      </c>
      <c r="G351" s="16">
        <v>10000</v>
      </c>
      <c r="H351" s="16">
        <v>0.35</v>
      </c>
      <c r="I351" s="65">
        <f t="shared" si="12"/>
        <v>3500</v>
      </c>
    </row>
    <row r="352" hidden="1" customHeight="1" spans="1:9">
      <c r="A352" s="17"/>
      <c r="B352" s="27"/>
      <c r="C352" s="18"/>
      <c r="D352" s="12"/>
      <c r="E352" s="15"/>
      <c r="F352" s="16" t="s">
        <v>14</v>
      </c>
      <c r="G352" s="16">
        <v>10000</v>
      </c>
      <c r="H352" s="16"/>
      <c r="I352" s="65">
        <f t="shared" si="12"/>
        <v>0</v>
      </c>
    </row>
    <row r="353" hidden="1" customHeight="1" spans="1:9">
      <c r="A353" s="17"/>
      <c r="B353" s="17">
        <v>45854</v>
      </c>
      <c r="C353" s="18"/>
      <c r="D353" s="12"/>
      <c r="E353" s="15"/>
      <c r="F353" s="16" t="s">
        <v>61</v>
      </c>
      <c r="G353" s="16">
        <v>60000</v>
      </c>
      <c r="H353" s="16">
        <v>0.042</v>
      </c>
      <c r="I353" s="65">
        <f t="shared" si="12"/>
        <v>2520</v>
      </c>
    </row>
    <row r="354" hidden="1" customHeight="1" spans="1:9">
      <c r="A354" s="17"/>
      <c r="B354" s="17"/>
      <c r="C354" s="18"/>
      <c r="D354" s="12"/>
      <c r="E354" s="15"/>
      <c r="F354" s="19" t="s">
        <v>200</v>
      </c>
      <c r="G354" s="16">
        <v>10000</v>
      </c>
      <c r="H354" s="16">
        <v>0.32</v>
      </c>
      <c r="I354" s="65">
        <f t="shared" si="12"/>
        <v>3200</v>
      </c>
    </row>
    <row r="355" hidden="1" customHeight="1" spans="1:9">
      <c r="A355" s="21">
        <v>45846</v>
      </c>
      <c r="B355" s="62">
        <v>45856</v>
      </c>
      <c r="C355" s="58" t="s">
        <v>234</v>
      </c>
      <c r="D355" s="59" t="s">
        <v>235</v>
      </c>
      <c r="E355" s="15" t="s">
        <v>236</v>
      </c>
      <c r="F355" s="15" t="s">
        <v>13</v>
      </c>
      <c r="G355" s="16">
        <v>11000</v>
      </c>
      <c r="H355" s="16">
        <v>0.285</v>
      </c>
      <c r="I355" s="65">
        <f t="shared" si="12"/>
        <v>3135</v>
      </c>
    </row>
    <row r="356" hidden="1" customHeight="1" spans="1:9">
      <c r="A356" s="21"/>
      <c r="B356" s="152"/>
      <c r="C356" s="60"/>
      <c r="D356" s="14"/>
      <c r="E356" s="15"/>
      <c r="F356" s="16" t="s">
        <v>14</v>
      </c>
      <c r="G356" s="16">
        <v>11000</v>
      </c>
      <c r="H356" s="16"/>
      <c r="I356" s="65">
        <f t="shared" si="12"/>
        <v>0</v>
      </c>
    </row>
    <row r="357" hidden="1" customHeight="1" spans="1:9">
      <c r="A357" s="21"/>
      <c r="B357" s="61">
        <v>45854</v>
      </c>
      <c r="C357" s="60"/>
      <c r="D357" s="14"/>
      <c r="E357" s="15"/>
      <c r="F357" s="16" t="s">
        <v>52</v>
      </c>
      <c r="G357" s="16">
        <v>44000</v>
      </c>
      <c r="H357" s="16">
        <v>0.038</v>
      </c>
      <c r="I357" s="65">
        <f t="shared" si="12"/>
        <v>1672</v>
      </c>
    </row>
    <row r="358" hidden="1" customHeight="1" spans="1:9">
      <c r="A358" s="21"/>
      <c r="B358" s="61"/>
      <c r="C358" s="60"/>
      <c r="D358" s="14"/>
      <c r="E358" s="15"/>
      <c r="F358" s="16" t="s">
        <v>35</v>
      </c>
      <c r="G358" s="16">
        <v>11000</v>
      </c>
      <c r="H358" s="16">
        <v>0.025</v>
      </c>
      <c r="I358" s="65">
        <f t="shared" si="12"/>
        <v>275</v>
      </c>
    </row>
    <row r="359" hidden="1" customHeight="1" spans="1:9">
      <c r="A359" s="21"/>
      <c r="B359" s="61"/>
      <c r="C359" s="60"/>
      <c r="D359" s="14"/>
      <c r="E359" s="15"/>
      <c r="F359" s="15" t="s">
        <v>117</v>
      </c>
      <c r="G359" s="16">
        <v>11000</v>
      </c>
      <c r="H359" s="16">
        <v>0.28</v>
      </c>
      <c r="I359" s="65">
        <f t="shared" si="12"/>
        <v>3080</v>
      </c>
    </row>
    <row r="360" hidden="1" customHeight="1" spans="1:9">
      <c r="A360" s="21"/>
      <c r="B360" s="61"/>
      <c r="C360" s="60"/>
      <c r="D360" s="14"/>
      <c r="E360" s="15"/>
      <c r="F360" s="15" t="s">
        <v>118</v>
      </c>
      <c r="G360" s="16">
        <v>11000</v>
      </c>
      <c r="H360" s="52">
        <v>0.85</v>
      </c>
      <c r="I360" s="65">
        <f t="shared" si="12"/>
        <v>9350</v>
      </c>
    </row>
    <row r="361" hidden="1" customHeight="1" spans="1:9">
      <c r="A361" s="21">
        <v>45846</v>
      </c>
      <c r="B361" s="132">
        <v>45855</v>
      </c>
      <c r="C361" s="58" t="s">
        <v>237</v>
      </c>
      <c r="D361" s="22" t="s">
        <v>238</v>
      </c>
      <c r="E361" s="15" t="s">
        <v>239</v>
      </c>
      <c r="F361" s="15" t="s">
        <v>13</v>
      </c>
      <c r="G361" s="16">
        <v>8500</v>
      </c>
      <c r="H361" s="16">
        <v>0.285</v>
      </c>
      <c r="I361" s="65">
        <f t="shared" si="12"/>
        <v>2422.5</v>
      </c>
    </row>
    <row r="362" hidden="1" customHeight="1" spans="1:9">
      <c r="A362" s="21"/>
      <c r="B362" s="134"/>
      <c r="C362" s="60"/>
      <c r="D362" s="22"/>
      <c r="E362" s="15"/>
      <c r="F362" s="16" t="s">
        <v>14</v>
      </c>
      <c r="G362" s="16">
        <v>8500</v>
      </c>
      <c r="H362" s="16"/>
      <c r="I362" s="65">
        <f t="shared" si="12"/>
        <v>0</v>
      </c>
    </row>
    <row r="363" hidden="1" customHeight="1" spans="1:9">
      <c r="A363" s="21"/>
      <c r="B363" s="172">
        <v>45854</v>
      </c>
      <c r="C363" s="60"/>
      <c r="D363" s="22"/>
      <c r="E363" s="15"/>
      <c r="F363" s="16" t="s">
        <v>52</v>
      </c>
      <c r="G363" s="16">
        <v>34000</v>
      </c>
      <c r="H363" s="16">
        <v>0.038</v>
      </c>
      <c r="I363" s="65">
        <f t="shared" si="12"/>
        <v>1292</v>
      </c>
    </row>
    <row r="364" hidden="1" customHeight="1" spans="1:9">
      <c r="A364" s="21"/>
      <c r="B364" s="172"/>
      <c r="C364" s="60"/>
      <c r="D364" s="22"/>
      <c r="E364" s="15"/>
      <c r="F364" s="16" t="s">
        <v>35</v>
      </c>
      <c r="G364" s="16">
        <v>8500</v>
      </c>
      <c r="H364" s="16">
        <v>0.025</v>
      </c>
      <c r="I364" s="65">
        <f t="shared" si="12"/>
        <v>212.5</v>
      </c>
    </row>
    <row r="365" hidden="1" customHeight="1" spans="1:9">
      <c r="A365" s="21"/>
      <c r="B365" s="172"/>
      <c r="C365" s="60"/>
      <c r="D365" s="22"/>
      <c r="E365" s="15"/>
      <c r="F365" s="15" t="s">
        <v>117</v>
      </c>
      <c r="G365" s="16">
        <v>8500</v>
      </c>
      <c r="H365" s="16">
        <v>0.28</v>
      </c>
      <c r="I365" s="65">
        <f t="shared" si="12"/>
        <v>2380</v>
      </c>
    </row>
    <row r="366" hidden="1" customHeight="1" spans="1:9">
      <c r="A366" s="21"/>
      <c r="B366" s="172"/>
      <c r="C366" s="60"/>
      <c r="D366" s="22"/>
      <c r="E366" s="15"/>
      <c r="F366" s="15" t="s">
        <v>118</v>
      </c>
      <c r="G366" s="16">
        <v>8500</v>
      </c>
      <c r="H366" s="52">
        <v>0.85</v>
      </c>
      <c r="I366" s="65">
        <f t="shared" si="12"/>
        <v>7225</v>
      </c>
    </row>
    <row r="367" hidden="1" customHeight="1" spans="1:9">
      <c r="A367" s="156">
        <v>45846</v>
      </c>
      <c r="B367" s="156">
        <v>45856</v>
      </c>
      <c r="C367" s="26" t="s">
        <v>240</v>
      </c>
      <c r="D367" s="56" t="s">
        <v>241</v>
      </c>
      <c r="E367" s="15" t="s">
        <v>242</v>
      </c>
      <c r="F367" s="15" t="s">
        <v>13</v>
      </c>
      <c r="G367" s="16">
        <v>12000</v>
      </c>
      <c r="H367" s="57">
        <v>0.21</v>
      </c>
      <c r="I367" s="65">
        <f t="shared" si="12"/>
        <v>2520</v>
      </c>
    </row>
    <row r="368" hidden="1" customHeight="1" spans="1:9">
      <c r="A368" s="157"/>
      <c r="B368" s="173"/>
      <c r="C368" s="30"/>
      <c r="D368" s="56"/>
      <c r="E368" s="15"/>
      <c r="F368" s="16" t="s">
        <v>14</v>
      </c>
      <c r="G368" s="16">
        <v>12000</v>
      </c>
      <c r="H368" s="16">
        <v>0.075</v>
      </c>
      <c r="I368" s="65">
        <f t="shared" si="12"/>
        <v>900</v>
      </c>
    </row>
    <row r="369" hidden="1" customHeight="1" spans="1:9">
      <c r="A369" s="157"/>
      <c r="B369" s="157">
        <v>45854</v>
      </c>
      <c r="C369" s="30"/>
      <c r="D369" s="56"/>
      <c r="E369" s="15"/>
      <c r="F369" s="16" t="s">
        <v>48</v>
      </c>
      <c r="G369" s="16">
        <v>48000</v>
      </c>
      <c r="H369" s="16">
        <v>0.038</v>
      </c>
      <c r="I369" s="65">
        <f t="shared" si="12"/>
        <v>1824</v>
      </c>
    </row>
    <row r="370" hidden="1" customHeight="1" spans="1:9">
      <c r="A370" s="157"/>
      <c r="B370" s="157"/>
      <c r="C370" s="30"/>
      <c r="D370" s="56"/>
      <c r="E370" s="15"/>
      <c r="F370" s="16" t="s">
        <v>35</v>
      </c>
      <c r="G370" s="16">
        <v>12000</v>
      </c>
      <c r="H370" s="16">
        <v>0.025</v>
      </c>
      <c r="I370" s="65">
        <f t="shared" si="12"/>
        <v>300</v>
      </c>
    </row>
    <row r="371" hidden="1" customHeight="1" spans="1:9">
      <c r="A371" s="157"/>
      <c r="B371" s="157"/>
      <c r="C371" s="30"/>
      <c r="D371" s="56"/>
      <c r="E371" s="15"/>
      <c r="F371" s="15" t="s">
        <v>27</v>
      </c>
      <c r="G371" s="16">
        <v>12000</v>
      </c>
      <c r="H371" s="16">
        <v>0.98</v>
      </c>
      <c r="I371" s="65">
        <f t="shared" si="12"/>
        <v>11760</v>
      </c>
    </row>
    <row r="372" ht="42" hidden="1" customHeight="1" spans="1:9">
      <c r="A372" s="17">
        <v>45847</v>
      </c>
      <c r="B372" s="17">
        <v>45850</v>
      </c>
      <c r="C372" s="19">
        <v>85196</v>
      </c>
      <c r="D372" s="56" t="s">
        <v>243</v>
      </c>
      <c r="E372" s="15" t="s">
        <v>244</v>
      </c>
      <c r="F372" s="15" t="s">
        <v>77</v>
      </c>
      <c r="G372" s="16">
        <v>2000</v>
      </c>
      <c r="H372" s="16">
        <v>0.16</v>
      </c>
      <c r="I372" s="65">
        <f t="shared" si="12"/>
        <v>320</v>
      </c>
    </row>
    <row r="373" hidden="1" customHeight="1" spans="1:9">
      <c r="A373" s="174">
        <v>45847</v>
      </c>
      <c r="B373" s="175">
        <v>45856</v>
      </c>
      <c r="C373" s="15">
        <v>85212</v>
      </c>
      <c r="D373" s="22" t="s">
        <v>245</v>
      </c>
      <c r="E373" s="15" t="s">
        <v>246</v>
      </c>
      <c r="F373" s="15" t="s">
        <v>13</v>
      </c>
      <c r="G373" s="16">
        <v>5000</v>
      </c>
      <c r="H373" s="16">
        <v>0.285</v>
      </c>
      <c r="I373" s="65">
        <f t="shared" si="12"/>
        <v>1425</v>
      </c>
    </row>
    <row r="374" hidden="1" customHeight="1" spans="1:9">
      <c r="A374" s="174"/>
      <c r="B374" s="176"/>
      <c r="C374" s="16"/>
      <c r="D374" s="22"/>
      <c r="E374" s="15"/>
      <c r="F374" s="16" t="s">
        <v>14</v>
      </c>
      <c r="G374" s="16">
        <v>5000</v>
      </c>
      <c r="H374" s="16"/>
      <c r="I374" s="65">
        <f t="shared" si="12"/>
        <v>0</v>
      </c>
    </row>
    <row r="375" hidden="1" customHeight="1" spans="1:9">
      <c r="A375" s="174"/>
      <c r="B375" s="175">
        <v>45854</v>
      </c>
      <c r="C375" s="16"/>
      <c r="D375" s="22"/>
      <c r="E375" s="15"/>
      <c r="F375" s="16" t="s">
        <v>48</v>
      </c>
      <c r="G375" s="16">
        <f>5000*4</f>
        <v>20000</v>
      </c>
      <c r="H375" s="16">
        <v>0.038</v>
      </c>
      <c r="I375" s="65">
        <f t="shared" ref="I375:I385" si="13">G375*H375</f>
        <v>760</v>
      </c>
    </row>
    <row r="376" hidden="1" customHeight="1" spans="1:9">
      <c r="A376" s="174"/>
      <c r="B376" s="177"/>
      <c r="C376" s="16"/>
      <c r="D376" s="22"/>
      <c r="E376" s="15"/>
      <c r="F376" s="15" t="s">
        <v>95</v>
      </c>
      <c r="G376" s="16">
        <v>5000</v>
      </c>
      <c r="H376" s="16">
        <v>0.98</v>
      </c>
      <c r="I376" s="65">
        <f t="shared" si="13"/>
        <v>4900</v>
      </c>
    </row>
    <row r="377" hidden="1" customHeight="1" spans="1:9">
      <c r="A377" s="21">
        <v>45848</v>
      </c>
      <c r="B377" s="156">
        <v>45854</v>
      </c>
      <c r="C377" s="15"/>
      <c r="D377" s="22" t="s">
        <v>247</v>
      </c>
      <c r="E377" s="15" t="s">
        <v>248</v>
      </c>
      <c r="F377" s="15" t="s">
        <v>186</v>
      </c>
      <c r="G377" s="16">
        <v>6200</v>
      </c>
      <c r="H377" s="16">
        <v>0.98</v>
      </c>
      <c r="I377" s="65">
        <f t="shared" si="13"/>
        <v>6076</v>
      </c>
    </row>
    <row r="378" hidden="1" customHeight="1" spans="1:9">
      <c r="A378" s="21"/>
      <c r="B378" s="157"/>
      <c r="C378" s="16"/>
      <c r="D378" s="22"/>
      <c r="E378" s="15"/>
      <c r="F378" s="15" t="s">
        <v>187</v>
      </c>
      <c r="G378" s="16">
        <f>6200*0.01</f>
        <v>62</v>
      </c>
      <c r="H378" s="16">
        <v>0</v>
      </c>
      <c r="I378" s="65">
        <f t="shared" si="13"/>
        <v>0</v>
      </c>
    </row>
    <row r="379" hidden="1" customHeight="1" spans="1:9">
      <c r="A379" s="23">
        <v>45848</v>
      </c>
      <c r="B379" s="23">
        <v>45855</v>
      </c>
      <c r="C379" s="98">
        <v>85154</v>
      </c>
      <c r="D379" s="135" t="s">
        <v>249</v>
      </c>
      <c r="E379" s="26" t="s">
        <v>250</v>
      </c>
      <c r="F379" s="15" t="s">
        <v>13</v>
      </c>
      <c r="G379" s="16">
        <v>2400</v>
      </c>
      <c r="H379" s="57">
        <v>0.21</v>
      </c>
      <c r="I379" s="65">
        <f t="shared" si="13"/>
        <v>504</v>
      </c>
    </row>
    <row r="380" hidden="1" customHeight="1" spans="1:9">
      <c r="A380" s="27"/>
      <c r="B380" s="32"/>
      <c r="C380" s="99"/>
      <c r="D380" s="136"/>
      <c r="E380" s="30"/>
      <c r="F380" s="16" t="s">
        <v>14</v>
      </c>
      <c r="G380" s="16">
        <v>2400</v>
      </c>
      <c r="H380" s="16">
        <v>0.075</v>
      </c>
      <c r="I380" s="65">
        <f t="shared" si="13"/>
        <v>180</v>
      </c>
    </row>
    <row r="381" hidden="1" customHeight="1" spans="1:9">
      <c r="A381" s="27"/>
      <c r="B381" s="27">
        <v>45854</v>
      </c>
      <c r="C381" s="99"/>
      <c r="D381" s="136"/>
      <c r="E381" s="30"/>
      <c r="F381" s="16" t="s">
        <v>48</v>
      </c>
      <c r="G381" s="16">
        <f>2400*4</f>
        <v>9600</v>
      </c>
      <c r="H381" s="16">
        <v>0.038</v>
      </c>
      <c r="I381" s="65">
        <f t="shared" si="13"/>
        <v>364.8</v>
      </c>
    </row>
    <row r="382" hidden="1" customHeight="1" spans="1:9">
      <c r="A382" s="27"/>
      <c r="B382" s="27"/>
      <c r="C382" s="99"/>
      <c r="D382" s="136"/>
      <c r="E382" s="30"/>
      <c r="F382" s="16" t="s">
        <v>35</v>
      </c>
      <c r="G382" s="16">
        <v>2400</v>
      </c>
      <c r="H382" s="16">
        <v>0.025</v>
      </c>
      <c r="I382" s="65">
        <f t="shared" si="13"/>
        <v>60</v>
      </c>
    </row>
    <row r="383" hidden="1" customHeight="1" spans="1:9">
      <c r="A383" s="27"/>
      <c r="B383" s="32"/>
      <c r="C383" s="99"/>
      <c r="D383" s="136"/>
      <c r="E383" s="30"/>
      <c r="F383" s="15" t="s">
        <v>27</v>
      </c>
      <c r="G383" s="16">
        <v>2400</v>
      </c>
      <c r="H383" s="16">
        <v>0.98</v>
      </c>
      <c r="I383" s="65">
        <f t="shared" si="13"/>
        <v>2352</v>
      </c>
    </row>
    <row r="384" ht="43" hidden="1" customHeight="1" spans="1:9">
      <c r="A384" s="17">
        <v>45853</v>
      </c>
      <c r="B384" s="17">
        <v>45853</v>
      </c>
      <c r="C384" s="18"/>
      <c r="D384" s="59" t="s">
        <v>251</v>
      </c>
      <c r="E384" s="15" t="s">
        <v>252</v>
      </c>
      <c r="F384" s="19" t="s">
        <v>62</v>
      </c>
      <c r="G384" s="16">
        <v>2500</v>
      </c>
      <c r="H384" s="16">
        <v>0.85</v>
      </c>
      <c r="I384" s="65">
        <f t="shared" si="13"/>
        <v>2125</v>
      </c>
    </row>
    <row r="385" hidden="1" customHeight="1" spans="1:9">
      <c r="A385" s="73">
        <v>45791</v>
      </c>
      <c r="B385" s="74">
        <v>45828</v>
      </c>
      <c r="C385" s="75">
        <v>80551</v>
      </c>
      <c r="D385" s="76" t="s">
        <v>253</v>
      </c>
      <c r="E385" s="77" t="s">
        <v>254</v>
      </c>
      <c r="F385" s="77" t="s">
        <v>13</v>
      </c>
      <c r="G385" s="78">
        <v>2500</v>
      </c>
      <c r="H385" s="78">
        <v>0.285</v>
      </c>
      <c r="I385" s="94">
        <f t="shared" si="13"/>
        <v>712.5</v>
      </c>
    </row>
    <row r="386" hidden="1" customHeight="1" spans="1:9">
      <c r="A386" s="73"/>
      <c r="B386" s="79"/>
      <c r="C386" s="80"/>
      <c r="D386" s="81"/>
      <c r="E386" s="77"/>
      <c r="F386" s="78" t="s">
        <v>14</v>
      </c>
      <c r="G386" s="78">
        <v>2500</v>
      </c>
      <c r="H386" s="78"/>
      <c r="I386" s="94">
        <f t="shared" ref="I386:I413" si="14">G386*H386</f>
        <v>0</v>
      </c>
    </row>
    <row r="387" hidden="1" customHeight="1" spans="1:9">
      <c r="A387" s="73"/>
      <c r="B387" s="82">
        <v>45862</v>
      </c>
      <c r="C387" s="80"/>
      <c r="D387" s="81"/>
      <c r="E387" s="77"/>
      <c r="F387" s="78" t="s">
        <v>255</v>
      </c>
      <c r="G387" s="78">
        <v>2500</v>
      </c>
      <c r="H387" s="78">
        <v>0.11</v>
      </c>
      <c r="I387" s="94">
        <f t="shared" si="14"/>
        <v>275</v>
      </c>
    </row>
    <row r="388" hidden="1" customHeight="1" spans="1:9">
      <c r="A388" s="73"/>
      <c r="B388" s="73">
        <v>45805</v>
      </c>
      <c r="C388" s="80"/>
      <c r="D388" s="81"/>
      <c r="E388" s="77"/>
      <c r="F388" s="78" t="s">
        <v>34</v>
      </c>
      <c r="G388" s="78">
        <f>2500*6</f>
        <v>15000</v>
      </c>
      <c r="H388" s="78">
        <v>0.038</v>
      </c>
      <c r="I388" s="94">
        <f t="shared" si="14"/>
        <v>570</v>
      </c>
    </row>
    <row r="389" hidden="1" customHeight="1" spans="1:9">
      <c r="A389" s="73"/>
      <c r="B389" s="73"/>
      <c r="C389" s="80"/>
      <c r="D389" s="81"/>
      <c r="E389" s="77"/>
      <c r="F389" s="78" t="s">
        <v>35</v>
      </c>
      <c r="G389" s="78">
        <v>2500</v>
      </c>
      <c r="H389" s="78">
        <v>0.025</v>
      </c>
      <c r="I389" s="94">
        <f t="shared" si="14"/>
        <v>62.5</v>
      </c>
    </row>
    <row r="390" hidden="1" customHeight="1" spans="1:9">
      <c r="A390" s="73"/>
      <c r="B390" s="74">
        <v>45797</v>
      </c>
      <c r="C390" s="80"/>
      <c r="D390" s="81"/>
      <c r="E390" s="77"/>
      <c r="F390" s="77" t="s">
        <v>27</v>
      </c>
      <c r="G390" s="78">
        <v>2500</v>
      </c>
      <c r="H390" s="78">
        <v>0.98</v>
      </c>
      <c r="I390" s="94">
        <f t="shared" si="14"/>
        <v>2450</v>
      </c>
    </row>
    <row r="391" hidden="1" customHeight="1" spans="1:9">
      <c r="A391" s="73"/>
      <c r="B391" s="178">
        <v>45860</v>
      </c>
      <c r="C391" s="80"/>
      <c r="D391" s="81"/>
      <c r="E391" s="77"/>
      <c r="F391" s="77" t="s">
        <v>27</v>
      </c>
      <c r="G391" s="78">
        <v>43</v>
      </c>
      <c r="H391" s="78">
        <v>0.98</v>
      </c>
      <c r="I391" s="94">
        <f t="shared" si="14"/>
        <v>42.14</v>
      </c>
    </row>
    <row r="392" customHeight="1" spans="1:9">
      <c r="A392" s="110">
        <v>45863</v>
      </c>
      <c r="B392" s="111">
        <v>45864</v>
      </c>
      <c r="C392" s="112" t="s">
        <v>180</v>
      </c>
      <c r="D392" s="113" t="s">
        <v>256</v>
      </c>
      <c r="E392" s="114" t="s">
        <v>257</v>
      </c>
      <c r="F392" s="114" t="s">
        <v>54</v>
      </c>
      <c r="G392" s="115">
        <v>1400</v>
      </c>
      <c r="H392" s="115">
        <v>0.85</v>
      </c>
      <c r="I392" s="121">
        <f t="shared" si="14"/>
        <v>1190</v>
      </c>
    </row>
    <row r="393" hidden="1" customHeight="1" spans="1:9">
      <c r="A393" s="21">
        <v>45853</v>
      </c>
      <c r="B393" s="132">
        <v>45861</v>
      </c>
      <c r="C393" s="58" t="s">
        <v>258</v>
      </c>
      <c r="D393" s="22" t="s">
        <v>259</v>
      </c>
      <c r="E393" s="15" t="s">
        <v>260</v>
      </c>
      <c r="F393" s="15" t="s">
        <v>13</v>
      </c>
      <c r="G393" s="16">
        <v>22000</v>
      </c>
      <c r="H393" s="16">
        <v>0.285</v>
      </c>
      <c r="I393" s="65">
        <f t="shared" si="14"/>
        <v>6270</v>
      </c>
    </row>
    <row r="394" hidden="1" customHeight="1" spans="1:9">
      <c r="A394" s="21"/>
      <c r="B394" s="133"/>
      <c r="C394" s="60"/>
      <c r="D394" s="22"/>
      <c r="E394" s="15"/>
      <c r="F394" s="16" t="s">
        <v>14</v>
      </c>
      <c r="G394" s="16">
        <v>22000</v>
      </c>
      <c r="H394" s="16"/>
      <c r="I394" s="65">
        <f t="shared" si="14"/>
        <v>0</v>
      </c>
    </row>
    <row r="395" hidden="1" customHeight="1" spans="1:9">
      <c r="A395" s="21"/>
      <c r="B395" s="133"/>
      <c r="C395" s="60"/>
      <c r="D395" s="22"/>
      <c r="E395" s="15"/>
      <c r="F395" s="16" t="s">
        <v>52</v>
      </c>
      <c r="G395" s="16">
        <v>88000</v>
      </c>
      <c r="H395" s="16">
        <v>0.038</v>
      </c>
      <c r="I395" s="65">
        <f t="shared" si="14"/>
        <v>3344</v>
      </c>
    </row>
    <row r="396" hidden="1" customHeight="1" spans="1:9">
      <c r="A396" s="21"/>
      <c r="B396" s="133"/>
      <c r="C396" s="60"/>
      <c r="D396" s="22"/>
      <c r="E396" s="15"/>
      <c r="F396" s="16" t="s">
        <v>35</v>
      </c>
      <c r="G396" s="16">
        <v>22000</v>
      </c>
      <c r="H396" s="16">
        <v>0.025</v>
      </c>
      <c r="I396" s="65">
        <f t="shared" si="14"/>
        <v>550</v>
      </c>
    </row>
    <row r="397" hidden="1" customHeight="1" spans="1:9">
      <c r="A397" s="21"/>
      <c r="B397" s="133"/>
      <c r="C397" s="60"/>
      <c r="D397" s="22"/>
      <c r="E397" s="15"/>
      <c r="F397" s="15" t="s">
        <v>117</v>
      </c>
      <c r="G397" s="16">
        <v>22000</v>
      </c>
      <c r="H397" s="16">
        <v>0.28</v>
      </c>
      <c r="I397" s="65">
        <f t="shared" si="14"/>
        <v>6160</v>
      </c>
    </row>
    <row r="398" hidden="1" customHeight="1" spans="1:9">
      <c r="A398" s="21"/>
      <c r="B398" s="133"/>
      <c r="C398" s="60"/>
      <c r="D398" s="22"/>
      <c r="E398" s="15"/>
      <c r="F398" s="15" t="s">
        <v>118</v>
      </c>
      <c r="G398" s="16">
        <v>22000</v>
      </c>
      <c r="H398" s="52">
        <v>0.85</v>
      </c>
      <c r="I398" s="65">
        <f t="shared" si="14"/>
        <v>18700</v>
      </c>
    </row>
    <row r="399" hidden="1" customHeight="1" spans="1:9">
      <c r="A399" s="21">
        <v>45853</v>
      </c>
      <c r="B399" s="62">
        <v>45861</v>
      </c>
      <c r="C399" s="58" t="s">
        <v>261</v>
      </c>
      <c r="D399" s="59" t="s">
        <v>262</v>
      </c>
      <c r="E399" s="15" t="s">
        <v>263</v>
      </c>
      <c r="F399" s="15" t="s">
        <v>13</v>
      </c>
      <c r="G399" s="16">
        <v>7000</v>
      </c>
      <c r="H399" s="16">
        <v>0.285</v>
      </c>
      <c r="I399" s="65">
        <f t="shared" si="14"/>
        <v>1995</v>
      </c>
    </row>
    <row r="400" hidden="1" customHeight="1" spans="1:9">
      <c r="A400" s="21"/>
      <c r="B400" s="150"/>
      <c r="C400" s="60"/>
      <c r="D400" s="14"/>
      <c r="E400" s="15"/>
      <c r="F400" s="16" t="s">
        <v>14</v>
      </c>
      <c r="G400" s="16">
        <v>7000</v>
      </c>
      <c r="H400" s="16"/>
      <c r="I400" s="65">
        <f t="shared" si="14"/>
        <v>0</v>
      </c>
    </row>
    <row r="401" hidden="1" customHeight="1" spans="1:9">
      <c r="A401" s="21"/>
      <c r="B401" s="150"/>
      <c r="C401" s="60"/>
      <c r="D401" s="14"/>
      <c r="E401" s="15"/>
      <c r="F401" s="16" t="s">
        <v>52</v>
      </c>
      <c r="G401" s="16">
        <v>28000</v>
      </c>
      <c r="H401" s="16">
        <v>0.038</v>
      </c>
      <c r="I401" s="65">
        <f t="shared" si="14"/>
        <v>1064</v>
      </c>
    </row>
    <row r="402" hidden="1" customHeight="1" spans="1:9">
      <c r="A402" s="21"/>
      <c r="B402" s="150"/>
      <c r="C402" s="60"/>
      <c r="D402" s="14"/>
      <c r="E402" s="15"/>
      <c r="F402" s="16" t="s">
        <v>35</v>
      </c>
      <c r="G402" s="16">
        <v>7000</v>
      </c>
      <c r="H402" s="16">
        <v>0.025</v>
      </c>
      <c r="I402" s="65">
        <f t="shared" si="14"/>
        <v>175</v>
      </c>
    </row>
    <row r="403" hidden="1" customHeight="1" spans="1:9">
      <c r="A403" s="21"/>
      <c r="B403" s="150"/>
      <c r="C403" s="60"/>
      <c r="D403" s="14"/>
      <c r="E403" s="15"/>
      <c r="F403" s="15" t="s">
        <v>117</v>
      </c>
      <c r="G403" s="16">
        <v>7000</v>
      </c>
      <c r="H403" s="16">
        <v>0.28</v>
      </c>
      <c r="I403" s="65">
        <f t="shared" si="14"/>
        <v>1960</v>
      </c>
    </row>
    <row r="404" hidden="1" customHeight="1" spans="1:9">
      <c r="A404" s="21"/>
      <c r="B404" s="152"/>
      <c r="C404" s="60"/>
      <c r="D404" s="14"/>
      <c r="E404" s="15"/>
      <c r="F404" s="15" t="s">
        <v>118</v>
      </c>
      <c r="G404" s="16">
        <v>7000</v>
      </c>
      <c r="H404" s="52">
        <v>0.85</v>
      </c>
      <c r="I404" s="65">
        <f t="shared" si="14"/>
        <v>5950</v>
      </c>
    </row>
    <row r="405" hidden="1" customHeight="1" spans="1:9">
      <c r="A405" s="17">
        <v>45855</v>
      </c>
      <c r="B405" s="23">
        <v>45861</v>
      </c>
      <c r="C405" s="19">
        <v>85738</v>
      </c>
      <c r="D405" s="14" t="s">
        <v>264</v>
      </c>
      <c r="E405" s="15" t="s">
        <v>265</v>
      </c>
      <c r="F405" s="15" t="s">
        <v>159</v>
      </c>
      <c r="G405" s="16">
        <v>5000</v>
      </c>
      <c r="H405" s="16">
        <v>0.35</v>
      </c>
      <c r="I405" s="65">
        <f t="shared" si="14"/>
        <v>1750</v>
      </c>
    </row>
    <row r="406" hidden="1" customHeight="1" spans="1:9">
      <c r="A406" s="17"/>
      <c r="B406" s="27"/>
      <c r="C406" s="18"/>
      <c r="D406" s="14"/>
      <c r="E406" s="15"/>
      <c r="F406" s="16" t="s">
        <v>14</v>
      </c>
      <c r="G406" s="16">
        <v>5000</v>
      </c>
      <c r="H406" s="16"/>
      <c r="I406" s="65">
        <f t="shared" si="14"/>
        <v>0</v>
      </c>
    </row>
    <row r="407" hidden="1" customHeight="1" spans="1:9">
      <c r="A407" s="17"/>
      <c r="B407" s="27"/>
      <c r="C407" s="18"/>
      <c r="D407" s="14"/>
      <c r="E407" s="15"/>
      <c r="F407" s="16" t="s">
        <v>61</v>
      </c>
      <c r="G407" s="16">
        <v>30000</v>
      </c>
      <c r="H407" s="16">
        <v>0.042</v>
      </c>
      <c r="I407" s="65">
        <f t="shared" si="14"/>
        <v>1260</v>
      </c>
    </row>
    <row r="408" hidden="1" customHeight="1" spans="1:9">
      <c r="A408" s="17"/>
      <c r="B408" s="32"/>
      <c r="C408" s="18"/>
      <c r="D408" s="14"/>
      <c r="E408" s="15"/>
      <c r="F408" s="19" t="s">
        <v>200</v>
      </c>
      <c r="G408" s="16">
        <v>5000</v>
      </c>
      <c r="H408" s="16">
        <v>0.32</v>
      </c>
      <c r="I408" s="65">
        <f t="shared" si="14"/>
        <v>1600</v>
      </c>
    </row>
    <row r="409" ht="50" hidden="1" customHeight="1" spans="1:9">
      <c r="A409" s="21">
        <v>45855</v>
      </c>
      <c r="B409" s="156">
        <v>45861</v>
      </c>
      <c r="C409" s="15">
        <v>85753</v>
      </c>
      <c r="D409" s="22" t="s">
        <v>266</v>
      </c>
      <c r="E409" s="15" t="s">
        <v>267</v>
      </c>
      <c r="F409" s="15" t="s">
        <v>186</v>
      </c>
      <c r="G409" s="16">
        <v>3000</v>
      </c>
      <c r="H409" s="16">
        <v>0.98</v>
      </c>
      <c r="I409" s="65">
        <f t="shared" si="14"/>
        <v>2940</v>
      </c>
    </row>
    <row r="410" hidden="1" customHeight="1" spans="1:9">
      <c r="A410" s="17">
        <v>45861</v>
      </c>
      <c r="B410" s="23">
        <v>45867</v>
      </c>
      <c r="C410" s="19">
        <v>86208</v>
      </c>
      <c r="D410" s="14" t="s">
        <v>268</v>
      </c>
      <c r="E410" s="15" t="s">
        <v>269</v>
      </c>
      <c r="F410" s="15" t="s">
        <v>159</v>
      </c>
      <c r="G410" s="16">
        <v>5000</v>
      </c>
      <c r="H410" s="16">
        <v>0.35</v>
      </c>
      <c r="I410" s="65">
        <f t="shared" si="14"/>
        <v>1750</v>
      </c>
    </row>
    <row r="411" hidden="1" customHeight="1" spans="1:9">
      <c r="A411" s="17"/>
      <c r="B411" s="27"/>
      <c r="C411" s="18"/>
      <c r="D411" s="14"/>
      <c r="E411" s="15"/>
      <c r="F411" s="16" t="s">
        <v>14</v>
      </c>
      <c r="G411" s="16">
        <v>5000</v>
      </c>
      <c r="H411" s="16"/>
      <c r="I411" s="65">
        <f t="shared" si="14"/>
        <v>0</v>
      </c>
    </row>
    <row r="412" hidden="1" customHeight="1" spans="1:9">
      <c r="A412" s="17"/>
      <c r="B412" s="27"/>
      <c r="C412" s="18"/>
      <c r="D412" s="14"/>
      <c r="E412" s="15"/>
      <c r="F412" s="16" t="s">
        <v>61</v>
      </c>
      <c r="G412" s="16">
        <f>5000*6</f>
        <v>30000</v>
      </c>
      <c r="H412" s="16">
        <v>0.042</v>
      </c>
      <c r="I412" s="65">
        <f t="shared" si="14"/>
        <v>1260</v>
      </c>
    </row>
    <row r="413" hidden="1" customHeight="1" spans="1:9">
      <c r="A413" s="17"/>
      <c r="B413" s="32"/>
      <c r="C413" s="18"/>
      <c r="D413" s="14"/>
      <c r="E413" s="15"/>
      <c r="F413" s="19" t="s">
        <v>200</v>
      </c>
      <c r="G413" s="16">
        <v>5000</v>
      </c>
      <c r="H413" s="16">
        <v>0.32</v>
      </c>
      <c r="I413" s="65">
        <f t="shared" si="14"/>
        <v>1600</v>
      </c>
    </row>
    <row r="414" hidden="1" customHeight="1" spans="9:9">
      <c r="I414" s="2">
        <f>SUM(I3:I413)</f>
        <v>1079861.29</v>
      </c>
    </row>
    <row r="420" s="66" customFormat="1" ht="58" customHeight="1" spans="1:10">
      <c r="A420" s="179" t="s">
        <v>270</v>
      </c>
      <c r="B420" s="179"/>
      <c r="C420" s="179"/>
      <c r="D420" s="179"/>
      <c r="E420" s="179"/>
      <c r="F420" s="179"/>
      <c r="G420" s="179"/>
      <c r="H420" s="179"/>
      <c r="I420" s="179"/>
      <c r="J420" s="179"/>
    </row>
    <row r="421" s="66" customFormat="1" ht="85" customHeight="1" spans="1:10">
      <c r="A421" s="180" t="s">
        <v>271</v>
      </c>
      <c r="B421" s="180" t="s">
        <v>272</v>
      </c>
      <c r="C421" s="180" t="s">
        <v>273</v>
      </c>
      <c r="D421" s="180" t="s">
        <v>274</v>
      </c>
      <c r="E421" s="180" t="s">
        <v>275</v>
      </c>
      <c r="F421" s="180" t="s">
        <v>276</v>
      </c>
      <c r="G421" s="180" t="s">
        <v>277</v>
      </c>
      <c r="H421" s="180" t="s">
        <v>278</v>
      </c>
      <c r="I421" s="180" t="s">
        <v>279</v>
      </c>
      <c r="J421" s="180" t="s">
        <v>280</v>
      </c>
    </row>
    <row r="422" s="66" customFormat="1" ht="55" customHeight="1" spans="1:10">
      <c r="A422" s="181">
        <v>1</v>
      </c>
      <c r="B422" s="182">
        <v>45868</v>
      </c>
      <c r="C422" s="183" t="s">
        <v>281</v>
      </c>
      <c r="D422" s="183" t="s">
        <v>282</v>
      </c>
      <c r="E422" s="183" t="s">
        <v>283</v>
      </c>
      <c r="F422" s="183" t="s">
        <v>284</v>
      </c>
      <c r="G422" s="183" t="s">
        <v>285</v>
      </c>
      <c r="H422" s="183">
        <v>74768</v>
      </c>
      <c r="I422" s="200">
        <v>11287.12</v>
      </c>
      <c r="J422" s="201" t="s">
        <v>286</v>
      </c>
    </row>
    <row r="423" s="66" customFormat="1" ht="55" customHeight="1" spans="1:10">
      <c r="A423" s="181">
        <v>1</v>
      </c>
      <c r="B423" s="182">
        <v>45868</v>
      </c>
      <c r="C423" s="183" t="s">
        <v>281</v>
      </c>
      <c r="D423" s="183" t="s">
        <v>282</v>
      </c>
      <c r="E423" s="183" t="s">
        <v>283</v>
      </c>
      <c r="F423" s="183" t="s">
        <v>284</v>
      </c>
      <c r="G423" s="183" t="s">
        <v>285</v>
      </c>
      <c r="H423" s="183">
        <v>241020</v>
      </c>
      <c r="I423" s="200">
        <v>46460</v>
      </c>
      <c r="J423" s="202" t="s">
        <v>287</v>
      </c>
    </row>
    <row r="424" s="66" customFormat="1" ht="55" customHeight="1" spans="1:10">
      <c r="A424" s="184">
        <v>1</v>
      </c>
      <c r="B424" s="185">
        <v>45868</v>
      </c>
      <c r="C424" s="186" t="s">
        <v>281</v>
      </c>
      <c r="D424" s="186" t="s">
        <v>288</v>
      </c>
      <c r="E424" s="186" t="s">
        <v>283</v>
      </c>
      <c r="F424" s="186" t="s">
        <v>284</v>
      </c>
      <c r="G424" s="186" t="s">
        <v>285</v>
      </c>
      <c r="H424" s="187">
        <v>178295.2</v>
      </c>
      <c r="I424" s="203">
        <v>27312.52</v>
      </c>
      <c r="J424" s="204" t="s">
        <v>289</v>
      </c>
    </row>
    <row r="425" s="66" customFormat="1" ht="55" customHeight="1" spans="1:10">
      <c r="A425" s="188">
        <v>1</v>
      </c>
      <c r="B425" s="189">
        <v>45868</v>
      </c>
      <c r="C425" s="190" t="s">
        <v>281</v>
      </c>
      <c r="D425" s="190" t="s">
        <v>290</v>
      </c>
      <c r="E425" s="190" t="s">
        <v>283</v>
      </c>
      <c r="F425" s="190" t="s">
        <v>284</v>
      </c>
      <c r="G425" s="190" t="s">
        <v>285</v>
      </c>
      <c r="H425" s="190">
        <v>65165</v>
      </c>
      <c r="I425" s="205">
        <v>9797.55</v>
      </c>
      <c r="J425" s="206" t="s">
        <v>291</v>
      </c>
    </row>
    <row r="426" s="66" customFormat="1" ht="55" customHeight="1" spans="1:10">
      <c r="A426" s="191">
        <v>1</v>
      </c>
      <c r="B426" s="192">
        <v>45868</v>
      </c>
      <c r="C426" s="193" t="s">
        <v>281</v>
      </c>
      <c r="D426" s="193" t="s">
        <v>292</v>
      </c>
      <c r="E426" s="193" t="s">
        <v>283</v>
      </c>
      <c r="F426" s="193" t="s">
        <v>284</v>
      </c>
      <c r="G426" s="193" t="s">
        <v>285</v>
      </c>
      <c r="H426" s="193">
        <v>32080</v>
      </c>
      <c r="I426" s="207">
        <v>5782.42</v>
      </c>
      <c r="J426" s="208" t="s">
        <v>293</v>
      </c>
    </row>
    <row r="427" s="66" customFormat="1" ht="55" customHeight="1" spans="1:10">
      <c r="A427" s="194">
        <v>1</v>
      </c>
      <c r="B427" s="195">
        <v>45868</v>
      </c>
      <c r="C427" s="196" t="s">
        <v>281</v>
      </c>
      <c r="D427" s="196" t="s">
        <v>294</v>
      </c>
      <c r="E427" s="196" t="s">
        <v>283</v>
      </c>
      <c r="F427" s="196" t="s">
        <v>284</v>
      </c>
      <c r="G427" s="196" t="s">
        <v>285</v>
      </c>
      <c r="H427" s="196">
        <v>597620</v>
      </c>
      <c r="I427" s="209">
        <v>113677</v>
      </c>
      <c r="J427" s="210" t="s">
        <v>295</v>
      </c>
    </row>
    <row r="428" s="66" customFormat="1" ht="55" customHeight="1" spans="1:10">
      <c r="A428" s="197">
        <v>1</v>
      </c>
      <c r="B428" s="198">
        <v>45868</v>
      </c>
      <c r="C428" s="199" t="s">
        <v>281</v>
      </c>
      <c r="D428" s="199" t="s">
        <v>296</v>
      </c>
      <c r="E428" s="199" t="s">
        <v>283</v>
      </c>
      <c r="F428" s="199" t="s">
        <v>284</v>
      </c>
      <c r="G428" s="199" t="s">
        <v>285</v>
      </c>
      <c r="H428" s="199">
        <v>225130</v>
      </c>
      <c r="I428" s="211">
        <v>18561.48</v>
      </c>
      <c r="J428" s="212" t="s">
        <v>297</v>
      </c>
    </row>
  </sheetData>
  <autoFilter xmlns:etc="http://www.wps.cn/officeDocument/2017/etCustomData" ref="B1:I414" etc:filterBottomFollowUsedRange="0">
    <filterColumn colId="2">
      <colorFilter dxfId="0"/>
    </filterColumn>
    <extLst/>
  </autoFilter>
  <mergeCells count="486">
    <mergeCell ref="A1:I1"/>
    <mergeCell ref="A420:J420"/>
    <mergeCell ref="A3:A10"/>
    <mergeCell ref="A11:A14"/>
    <mergeCell ref="A15:A18"/>
    <mergeCell ref="A19:A22"/>
    <mergeCell ref="A23:A28"/>
    <mergeCell ref="A29:A34"/>
    <mergeCell ref="A35:A39"/>
    <mergeCell ref="A40:A47"/>
    <mergeCell ref="A48:A51"/>
    <mergeCell ref="A52:A59"/>
    <mergeCell ref="A60:A70"/>
    <mergeCell ref="A71:A80"/>
    <mergeCell ref="A81:A83"/>
    <mergeCell ref="A84:A88"/>
    <mergeCell ref="A89:A91"/>
    <mergeCell ref="A93:A98"/>
    <mergeCell ref="A99:A106"/>
    <mergeCell ref="A107:A119"/>
    <mergeCell ref="A120:A123"/>
    <mergeCell ref="A124:A128"/>
    <mergeCell ref="A129:A137"/>
    <mergeCell ref="A138:A144"/>
    <mergeCell ref="A145:A149"/>
    <mergeCell ref="A150:A154"/>
    <mergeCell ref="A155:A160"/>
    <mergeCell ref="A161:A165"/>
    <mergeCell ref="A166:A168"/>
    <mergeCell ref="A169:A175"/>
    <mergeCell ref="A176:A181"/>
    <mergeCell ref="A182:A191"/>
    <mergeCell ref="A192:A198"/>
    <mergeCell ref="A199:A203"/>
    <mergeCell ref="A206:A213"/>
    <mergeCell ref="A214:A221"/>
    <mergeCell ref="A222:A226"/>
    <mergeCell ref="A227:A228"/>
    <mergeCell ref="A229:A235"/>
    <mergeCell ref="A236:A238"/>
    <mergeCell ref="A239:A244"/>
    <mergeCell ref="A245:A249"/>
    <mergeCell ref="A250:A254"/>
    <mergeCell ref="A255:A261"/>
    <mergeCell ref="A262:A267"/>
    <mergeCell ref="A268:A273"/>
    <mergeCell ref="A274:A278"/>
    <mergeCell ref="A279:A283"/>
    <mergeCell ref="A284:A285"/>
    <mergeCell ref="A286:A291"/>
    <mergeCell ref="A292:A298"/>
    <mergeCell ref="A299:A302"/>
    <mergeCell ref="A303:A308"/>
    <mergeCell ref="A310:A314"/>
    <mergeCell ref="A315:A319"/>
    <mergeCell ref="A320:A325"/>
    <mergeCell ref="A326:A331"/>
    <mergeCell ref="A332:A340"/>
    <mergeCell ref="A341:A344"/>
    <mergeCell ref="A345:A350"/>
    <mergeCell ref="A351:A354"/>
    <mergeCell ref="A355:A360"/>
    <mergeCell ref="A361:A366"/>
    <mergeCell ref="A367:A371"/>
    <mergeCell ref="A373:A376"/>
    <mergeCell ref="A377:A378"/>
    <mergeCell ref="A379:A383"/>
    <mergeCell ref="A385:A391"/>
    <mergeCell ref="A393:A398"/>
    <mergeCell ref="A399:A404"/>
    <mergeCell ref="A405:A408"/>
    <mergeCell ref="A410:A413"/>
    <mergeCell ref="B3:B6"/>
    <mergeCell ref="B9:B10"/>
    <mergeCell ref="B11:B12"/>
    <mergeCell ref="B13:B14"/>
    <mergeCell ref="B15:B16"/>
    <mergeCell ref="B17:B18"/>
    <mergeCell ref="B21:B22"/>
    <mergeCell ref="B23:B24"/>
    <mergeCell ref="B25:B26"/>
    <mergeCell ref="B27:B28"/>
    <mergeCell ref="B29:B30"/>
    <mergeCell ref="B31:B32"/>
    <mergeCell ref="B33:B34"/>
    <mergeCell ref="B35:B36"/>
    <mergeCell ref="B37:B39"/>
    <mergeCell ref="B40:B41"/>
    <mergeCell ref="B42:B45"/>
    <mergeCell ref="B46:B47"/>
    <mergeCell ref="B48:B49"/>
    <mergeCell ref="B50:B51"/>
    <mergeCell ref="B52:B53"/>
    <mergeCell ref="B57:B59"/>
    <mergeCell ref="B60:B61"/>
    <mergeCell ref="B62:B63"/>
    <mergeCell ref="B66:B67"/>
    <mergeCell ref="B68:B70"/>
    <mergeCell ref="B71:B72"/>
    <mergeCell ref="B73:B74"/>
    <mergeCell ref="B75:B76"/>
    <mergeCell ref="B77:B80"/>
    <mergeCell ref="B84:B85"/>
    <mergeCell ref="B86:B88"/>
    <mergeCell ref="B90:B91"/>
    <mergeCell ref="B93:B94"/>
    <mergeCell ref="B95:B96"/>
    <mergeCell ref="B99:B100"/>
    <mergeCell ref="B101:B102"/>
    <mergeCell ref="B104:B105"/>
    <mergeCell ref="B107:B108"/>
    <mergeCell ref="B109:B110"/>
    <mergeCell ref="B111:B112"/>
    <mergeCell ref="B113:B114"/>
    <mergeCell ref="B117:B118"/>
    <mergeCell ref="B120:B121"/>
    <mergeCell ref="B122:B123"/>
    <mergeCell ref="B124:B125"/>
    <mergeCell ref="B126:B128"/>
    <mergeCell ref="B129:B130"/>
    <mergeCell ref="B131:B132"/>
    <mergeCell ref="B133:B134"/>
    <mergeCell ref="B135:B137"/>
    <mergeCell ref="B138:B139"/>
    <mergeCell ref="B140:B141"/>
    <mergeCell ref="B143:B144"/>
    <mergeCell ref="B145:B146"/>
    <mergeCell ref="B147:B149"/>
    <mergeCell ref="B150:B151"/>
    <mergeCell ref="B152:B154"/>
    <mergeCell ref="B155:B156"/>
    <mergeCell ref="B158:B160"/>
    <mergeCell ref="B161:B162"/>
    <mergeCell ref="B164:B165"/>
    <mergeCell ref="B167:B168"/>
    <mergeCell ref="B169:B175"/>
    <mergeCell ref="B176:B177"/>
    <mergeCell ref="B178:B181"/>
    <mergeCell ref="B182:B183"/>
    <mergeCell ref="B184:B185"/>
    <mergeCell ref="B186:B187"/>
    <mergeCell ref="B188:B189"/>
    <mergeCell ref="B192:B194"/>
    <mergeCell ref="B196:B198"/>
    <mergeCell ref="B199:B200"/>
    <mergeCell ref="B201:B203"/>
    <mergeCell ref="B206:B208"/>
    <mergeCell ref="B210:B213"/>
    <mergeCell ref="B214:B217"/>
    <mergeCell ref="B218:B221"/>
    <mergeCell ref="B222:B223"/>
    <mergeCell ref="B224:B226"/>
    <mergeCell ref="B227:B228"/>
    <mergeCell ref="B229:B235"/>
    <mergeCell ref="B236:B238"/>
    <mergeCell ref="B239:B240"/>
    <mergeCell ref="B241:B244"/>
    <mergeCell ref="B245:B248"/>
    <mergeCell ref="B250:B251"/>
    <mergeCell ref="B255:B256"/>
    <mergeCell ref="B257:B258"/>
    <mergeCell ref="B259:B260"/>
    <mergeCell ref="B262:B263"/>
    <mergeCell ref="B264:B267"/>
    <mergeCell ref="B268:B273"/>
    <mergeCell ref="B274:B275"/>
    <mergeCell ref="B279:B280"/>
    <mergeCell ref="B282:B283"/>
    <mergeCell ref="B284:B285"/>
    <mergeCell ref="B286:B287"/>
    <mergeCell ref="B288:B291"/>
    <mergeCell ref="B292:B293"/>
    <mergeCell ref="B294:B295"/>
    <mergeCell ref="B299:B302"/>
    <mergeCell ref="B303:B304"/>
    <mergeCell ref="B305:B308"/>
    <mergeCell ref="B310:B311"/>
    <mergeCell ref="B312:B313"/>
    <mergeCell ref="B315:B316"/>
    <mergeCell ref="B317:B318"/>
    <mergeCell ref="B320:B321"/>
    <mergeCell ref="B322:B323"/>
    <mergeCell ref="B324:B325"/>
    <mergeCell ref="B326:B327"/>
    <mergeCell ref="B328:B331"/>
    <mergeCell ref="B332:B333"/>
    <mergeCell ref="B334:B336"/>
    <mergeCell ref="B337:B338"/>
    <mergeCell ref="B341:B342"/>
    <mergeCell ref="B345:B346"/>
    <mergeCell ref="B347:B350"/>
    <mergeCell ref="B351:B352"/>
    <mergeCell ref="B353:B354"/>
    <mergeCell ref="B355:B356"/>
    <mergeCell ref="B357:B360"/>
    <mergeCell ref="B361:B362"/>
    <mergeCell ref="B363:B366"/>
    <mergeCell ref="B367:B368"/>
    <mergeCell ref="B369:B371"/>
    <mergeCell ref="B373:B374"/>
    <mergeCell ref="B375:B376"/>
    <mergeCell ref="B377:B378"/>
    <mergeCell ref="B379:B380"/>
    <mergeCell ref="B381:B383"/>
    <mergeCell ref="B385:B386"/>
    <mergeCell ref="B388:B389"/>
    <mergeCell ref="B393:B398"/>
    <mergeCell ref="B399:B404"/>
    <mergeCell ref="B405:B408"/>
    <mergeCell ref="B410:B413"/>
    <mergeCell ref="C3:C10"/>
    <mergeCell ref="C11:C14"/>
    <mergeCell ref="C15:C18"/>
    <mergeCell ref="C19:C22"/>
    <mergeCell ref="C23:C28"/>
    <mergeCell ref="C29:C34"/>
    <mergeCell ref="C35:C39"/>
    <mergeCell ref="C40:C47"/>
    <mergeCell ref="C48:C51"/>
    <mergeCell ref="C52:C59"/>
    <mergeCell ref="C60:C70"/>
    <mergeCell ref="C71:C76"/>
    <mergeCell ref="C77:C80"/>
    <mergeCell ref="C81:C83"/>
    <mergeCell ref="C84:C88"/>
    <mergeCell ref="C89:C91"/>
    <mergeCell ref="C93:C98"/>
    <mergeCell ref="C99:C106"/>
    <mergeCell ref="C107:C119"/>
    <mergeCell ref="C120:C123"/>
    <mergeCell ref="C124:C128"/>
    <mergeCell ref="C129:C137"/>
    <mergeCell ref="C138:C144"/>
    <mergeCell ref="C145:C149"/>
    <mergeCell ref="C150:C154"/>
    <mergeCell ref="C155:C160"/>
    <mergeCell ref="C161:C165"/>
    <mergeCell ref="C166:C168"/>
    <mergeCell ref="C169:C175"/>
    <mergeCell ref="C176:C181"/>
    <mergeCell ref="C182:C191"/>
    <mergeCell ref="C192:C198"/>
    <mergeCell ref="C199:C203"/>
    <mergeCell ref="C206:C213"/>
    <mergeCell ref="C214:C221"/>
    <mergeCell ref="C222:C226"/>
    <mergeCell ref="C227:C228"/>
    <mergeCell ref="C229:C235"/>
    <mergeCell ref="C236:C238"/>
    <mergeCell ref="C239:C244"/>
    <mergeCell ref="C245:C249"/>
    <mergeCell ref="C250:C254"/>
    <mergeCell ref="C255:C261"/>
    <mergeCell ref="C262:C267"/>
    <mergeCell ref="C268:C273"/>
    <mergeCell ref="C274:C278"/>
    <mergeCell ref="C279:C283"/>
    <mergeCell ref="C284:C285"/>
    <mergeCell ref="C286:C291"/>
    <mergeCell ref="C292:C298"/>
    <mergeCell ref="C299:C302"/>
    <mergeCell ref="C303:C308"/>
    <mergeCell ref="C310:C314"/>
    <mergeCell ref="C315:C319"/>
    <mergeCell ref="C320:C325"/>
    <mergeCell ref="C326:C331"/>
    <mergeCell ref="C332:C340"/>
    <mergeCell ref="C341:C344"/>
    <mergeCell ref="C345:C350"/>
    <mergeCell ref="C351:C354"/>
    <mergeCell ref="C355:C360"/>
    <mergeCell ref="C361:C366"/>
    <mergeCell ref="C367:C371"/>
    <mergeCell ref="C373:C376"/>
    <mergeCell ref="C377:C378"/>
    <mergeCell ref="C379:C383"/>
    <mergeCell ref="C385:C391"/>
    <mergeCell ref="C393:C398"/>
    <mergeCell ref="C399:C404"/>
    <mergeCell ref="C405:C408"/>
    <mergeCell ref="C410:C413"/>
    <mergeCell ref="D3:D10"/>
    <mergeCell ref="D11:D14"/>
    <mergeCell ref="D15:D18"/>
    <mergeCell ref="D19:D22"/>
    <mergeCell ref="D23:D28"/>
    <mergeCell ref="D29:D34"/>
    <mergeCell ref="D35:D39"/>
    <mergeCell ref="D40:D47"/>
    <mergeCell ref="D48:D51"/>
    <mergeCell ref="D52:D59"/>
    <mergeCell ref="D60:D70"/>
    <mergeCell ref="D71:D80"/>
    <mergeCell ref="D81:D83"/>
    <mergeCell ref="D84:D88"/>
    <mergeCell ref="D89:D91"/>
    <mergeCell ref="D93:D98"/>
    <mergeCell ref="D99:D106"/>
    <mergeCell ref="D107:D119"/>
    <mergeCell ref="D120:D123"/>
    <mergeCell ref="D124:D128"/>
    <mergeCell ref="D129:D137"/>
    <mergeCell ref="D138:D144"/>
    <mergeCell ref="D145:D149"/>
    <mergeCell ref="D150:D154"/>
    <mergeCell ref="D155:D160"/>
    <mergeCell ref="D161:D165"/>
    <mergeCell ref="D166:D168"/>
    <mergeCell ref="D169:D175"/>
    <mergeCell ref="D176:D181"/>
    <mergeCell ref="D182:D191"/>
    <mergeCell ref="D192:D198"/>
    <mergeCell ref="D199:D203"/>
    <mergeCell ref="D206:D213"/>
    <mergeCell ref="D214:D221"/>
    <mergeCell ref="D222:D226"/>
    <mergeCell ref="D227:D228"/>
    <mergeCell ref="D229:D235"/>
    <mergeCell ref="D236:D238"/>
    <mergeCell ref="D239:D244"/>
    <mergeCell ref="D245:D249"/>
    <mergeCell ref="D250:D254"/>
    <mergeCell ref="D255:D261"/>
    <mergeCell ref="D262:D267"/>
    <mergeCell ref="D268:D273"/>
    <mergeCell ref="D274:D278"/>
    <mergeCell ref="D279:D283"/>
    <mergeCell ref="D284:D285"/>
    <mergeCell ref="D286:D291"/>
    <mergeCell ref="D292:D298"/>
    <mergeCell ref="D299:D302"/>
    <mergeCell ref="D303:D308"/>
    <mergeCell ref="D310:D314"/>
    <mergeCell ref="D315:D319"/>
    <mergeCell ref="D320:D325"/>
    <mergeCell ref="D326:D331"/>
    <mergeCell ref="D332:D340"/>
    <mergeCell ref="D341:D344"/>
    <mergeCell ref="D345:D350"/>
    <mergeCell ref="D351:D354"/>
    <mergeCell ref="D355:D360"/>
    <mergeCell ref="D361:D366"/>
    <mergeCell ref="D367:D371"/>
    <mergeCell ref="D373:D376"/>
    <mergeCell ref="D377:D378"/>
    <mergeCell ref="D379:D383"/>
    <mergeCell ref="D385:D391"/>
    <mergeCell ref="D393:D398"/>
    <mergeCell ref="D399:D404"/>
    <mergeCell ref="D405:D408"/>
    <mergeCell ref="D410:D413"/>
    <mergeCell ref="E3:E10"/>
    <mergeCell ref="E11:E14"/>
    <mergeCell ref="E15:E18"/>
    <mergeCell ref="E19:E22"/>
    <mergeCell ref="E23:E28"/>
    <mergeCell ref="E29:E34"/>
    <mergeCell ref="E35:E39"/>
    <mergeCell ref="E40:E47"/>
    <mergeCell ref="E48:E51"/>
    <mergeCell ref="E52:E59"/>
    <mergeCell ref="E60:E70"/>
    <mergeCell ref="E71:E76"/>
    <mergeCell ref="E77:E80"/>
    <mergeCell ref="E81:E83"/>
    <mergeCell ref="E84:E88"/>
    <mergeCell ref="E89:E91"/>
    <mergeCell ref="E93:E98"/>
    <mergeCell ref="E99:E106"/>
    <mergeCell ref="E107:E119"/>
    <mergeCell ref="E120:E123"/>
    <mergeCell ref="E124:E128"/>
    <mergeCell ref="E129:E137"/>
    <mergeCell ref="E138:E144"/>
    <mergeCell ref="E145:E149"/>
    <mergeCell ref="E150:E154"/>
    <mergeCell ref="E155:E160"/>
    <mergeCell ref="E161:E165"/>
    <mergeCell ref="E166:E168"/>
    <mergeCell ref="E169:E175"/>
    <mergeCell ref="E176:E181"/>
    <mergeCell ref="E182:E191"/>
    <mergeCell ref="E192:E198"/>
    <mergeCell ref="E199:E203"/>
    <mergeCell ref="E206:E213"/>
    <mergeCell ref="E214:E221"/>
    <mergeCell ref="E222:E226"/>
    <mergeCell ref="E227:E228"/>
    <mergeCell ref="E229:E235"/>
    <mergeCell ref="E236:E238"/>
    <mergeCell ref="E239:E244"/>
    <mergeCell ref="E245:E249"/>
    <mergeCell ref="E250:E254"/>
    <mergeCell ref="E255:E261"/>
    <mergeCell ref="E262:E267"/>
    <mergeCell ref="E268:E273"/>
    <mergeCell ref="E274:E278"/>
    <mergeCell ref="E279:E283"/>
    <mergeCell ref="E284:E285"/>
    <mergeCell ref="E286:E291"/>
    <mergeCell ref="E292:E298"/>
    <mergeCell ref="E299:E302"/>
    <mergeCell ref="E303:E308"/>
    <mergeCell ref="E310:E314"/>
    <mergeCell ref="E315:E319"/>
    <mergeCell ref="E320:E325"/>
    <mergeCell ref="E326:E331"/>
    <mergeCell ref="E332:E340"/>
    <mergeCell ref="E341:E344"/>
    <mergeCell ref="E345:E350"/>
    <mergeCell ref="E351:E354"/>
    <mergeCell ref="E355:E360"/>
    <mergeCell ref="E361:E366"/>
    <mergeCell ref="E367:E371"/>
    <mergeCell ref="E373:E376"/>
    <mergeCell ref="E377:E378"/>
    <mergeCell ref="E379:E383"/>
    <mergeCell ref="E385:E391"/>
    <mergeCell ref="E393:E398"/>
    <mergeCell ref="E399:E404"/>
    <mergeCell ref="E405:E408"/>
    <mergeCell ref="E410:E413"/>
    <mergeCell ref="H3:H4"/>
    <mergeCell ref="H23:H24"/>
    <mergeCell ref="H29:H30"/>
    <mergeCell ref="H35:H36"/>
    <mergeCell ref="H40:H41"/>
    <mergeCell ref="H52:H53"/>
    <mergeCell ref="H60:H61"/>
    <mergeCell ref="H62:H63"/>
    <mergeCell ref="H84:H85"/>
    <mergeCell ref="H93:H94"/>
    <mergeCell ref="H95:H96"/>
    <mergeCell ref="H99:H100"/>
    <mergeCell ref="H101:H102"/>
    <mergeCell ref="H107:H108"/>
    <mergeCell ref="H109:H110"/>
    <mergeCell ref="H111:H112"/>
    <mergeCell ref="H120:H121"/>
    <mergeCell ref="H124:H125"/>
    <mergeCell ref="H129:H130"/>
    <mergeCell ref="H131:H132"/>
    <mergeCell ref="H138:H139"/>
    <mergeCell ref="H145:H146"/>
    <mergeCell ref="H150:H151"/>
    <mergeCell ref="H155:H156"/>
    <mergeCell ref="H161:H162"/>
    <mergeCell ref="H169:H170"/>
    <mergeCell ref="H182:H183"/>
    <mergeCell ref="H192:H194"/>
    <mergeCell ref="H199:H200"/>
    <mergeCell ref="H206:H207"/>
    <mergeCell ref="H208:H209"/>
    <mergeCell ref="H214:H215"/>
    <mergeCell ref="H222:H223"/>
    <mergeCell ref="H227:H228"/>
    <mergeCell ref="H229:H230"/>
    <mergeCell ref="H236:H237"/>
    <mergeCell ref="H239:H240"/>
    <mergeCell ref="H245:H246"/>
    <mergeCell ref="H250:H251"/>
    <mergeCell ref="H255:H256"/>
    <mergeCell ref="H257:H258"/>
    <mergeCell ref="H262:H263"/>
    <mergeCell ref="H268:H269"/>
    <mergeCell ref="H274:H275"/>
    <mergeCell ref="H279:H280"/>
    <mergeCell ref="H292:H293"/>
    <mergeCell ref="H294:H295"/>
    <mergeCell ref="H299:H300"/>
    <mergeCell ref="H303:H304"/>
    <mergeCell ref="H315:H316"/>
    <mergeCell ref="H320:H321"/>
    <mergeCell ref="H326:H327"/>
    <mergeCell ref="H332:H333"/>
    <mergeCell ref="H341:H342"/>
    <mergeCell ref="H345:H346"/>
    <mergeCell ref="H351:H352"/>
    <mergeCell ref="H355:H356"/>
    <mergeCell ref="H361:H362"/>
    <mergeCell ref="H373:H374"/>
    <mergeCell ref="H385:H386"/>
    <mergeCell ref="H393:H394"/>
    <mergeCell ref="H399:H400"/>
    <mergeCell ref="H405:H406"/>
    <mergeCell ref="H410:H4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85" zoomScaleNormal="85" workbookViewId="0">
      <pane ySplit="2" topLeftCell="A27" activePane="bottomLeft" state="frozen"/>
      <selection/>
      <selection pane="bottomLeft" activeCell="L29" sqref="L29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298</v>
      </c>
      <c r="B1" s="55"/>
      <c r="C1" s="55"/>
      <c r="D1" s="55"/>
      <c r="E1" s="55"/>
      <c r="F1" s="55"/>
      <c r="G1" s="55"/>
      <c r="H1" s="55"/>
      <c r="I1" s="63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300</v>
      </c>
    </row>
    <row r="3" customHeight="1" spans="1:9">
      <c r="A3" s="17">
        <v>45740</v>
      </c>
      <c r="B3" s="23">
        <v>45764</v>
      </c>
      <c r="C3" s="15" t="s">
        <v>301</v>
      </c>
      <c r="D3" s="56" t="s">
        <v>11</v>
      </c>
      <c r="E3" s="15" t="s">
        <v>12</v>
      </c>
      <c r="F3" s="15" t="s">
        <v>302</v>
      </c>
      <c r="G3" s="16">
        <v>6000</v>
      </c>
      <c r="H3" s="16">
        <v>0.03</v>
      </c>
      <c r="I3" s="64">
        <f>G3*H3</f>
        <v>180</v>
      </c>
    </row>
    <row r="4" customHeight="1" spans="1:9">
      <c r="A4" s="17"/>
      <c r="B4" s="23">
        <v>45784</v>
      </c>
      <c r="C4" s="16"/>
      <c r="D4" s="22"/>
      <c r="E4" s="15"/>
      <c r="F4" s="16" t="s">
        <v>45</v>
      </c>
      <c r="G4" s="16">
        <f>3010*5</f>
        <v>15050</v>
      </c>
      <c r="H4" s="16">
        <v>0.0065</v>
      </c>
      <c r="I4" s="64">
        <f t="shared" ref="I4:I32" si="0">G4*H4</f>
        <v>97.825</v>
      </c>
    </row>
    <row r="5" customHeight="1" spans="1:9">
      <c r="A5" s="17"/>
      <c r="B5" s="27"/>
      <c r="C5" s="16"/>
      <c r="D5" s="22"/>
      <c r="E5" s="15"/>
      <c r="F5" s="16" t="s">
        <v>16</v>
      </c>
      <c r="G5" s="16">
        <f>3010*2</f>
        <v>6020</v>
      </c>
      <c r="H5" s="16">
        <v>0.0048</v>
      </c>
      <c r="I5" s="64">
        <f t="shared" si="0"/>
        <v>28.896</v>
      </c>
    </row>
    <row r="6" customHeight="1" spans="1:9">
      <c r="A6" s="17">
        <v>45749</v>
      </c>
      <c r="B6" s="23">
        <v>45811</v>
      </c>
      <c r="C6" s="15">
        <v>77719</v>
      </c>
      <c r="D6" s="56" t="s">
        <v>21</v>
      </c>
      <c r="E6" s="15" t="s">
        <v>22</v>
      </c>
      <c r="F6" s="15" t="s">
        <v>13</v>
      </c>
      <c r="G6" s="16">
        <v>1747</v>
      </c>
      <c r="H6" s="57">
        <v>0.03</v>
      </c>
      <c r="I6" s="64">
        <f t="shared" si="0"/>
        <v>52.41</v>
      </c>
    </row>
    <row r="7" customHeight="1" spans="1:9">
      <c r="A7" s="17"/>
      <c r="B7" s="32"/>
      <c r="C7" s="16"/>
      <c r="D7" s="22"/>
      <c r="E7" s="15"/>
      <c r="F7" s="16" t="s">
        <v>14</v>
      </c>
      <c r="G7" s="16">
        <v>3000</v>
      </c>
      <c r="H7" s="16">
        <v>0.01</v>
      </c>
      <c r="I7" s="64">
        <f t="shared" si="0"/>
        <v>30</v>
      </c>
    </row>
    <row r="8" customHeight="1" spans="1:9">
      <c r="A8" s="17"/>
      <c r="B8" s="23">
        <v>45784</v>
      </c>
      <c r="C8" s="16"/>
      <c r="D8" s="22"/>
      <c r="E8" s="15"/>
      <c r="F8" s="16" t="s">
        <v>45</v>
      </c>
      <c r="G8" s="16">
        <f>1500*5</f>
        <v>7500</v>
      </c>
      <c r="H8" s="16">
        <v>0.0065</v>
      </c>
      <c r="I8" s="64">
        <f t="shared" si="0"/>
        <v>48.75</v>
      </c>
    </row>
    <row r="9" customHeight="1" spans="1:9">
      <c r="A9" s="17"/>
      <c r="B9" s="27"/>
      <c r="C9" s="16"/>
      <c r="D9" s="22"/>
      <c r="E9" s="15"/>
      <c r="F9" s="16" t="s">
        <v>16</v>
      </c>
      <c r="G9" s="16">
        <f>1500*2</f>
        <v>3000</v>
      </c>
      <c r="H9" s="16">
        <v>0.0048</v>
      </c>
      <c r="I9" s="64">
        <f t="shared" si="0"/>
        <v>14.4</v>
      </c>
    </row>
    <row r="10" customHeight="1" spans="1:9">
      <c r="A10" s="17">
        <v>45754</v>
      </c>
      <c r="B10" s="23">
        <v>45816</v>
      </c>
      <c r="C10" s="15" t="s">
        <v>24</v>
      </c>
      <c r="D10" s="56" t="s">
        <v>25</v>
      </c>
      <c r="E10" s="15" t="s">
        <v>26</v>
      </c>
      <c r="F10" s="15" t="s">
        <v>13</v>
      </c>
      <c r="G10" s="16">
        <v>7446</v>
      </c>
      <c r="H10" s="57">
        <v>0.03</v>
      </c>
      <c r="I10" s="64">
        <f t="shared" si="0"/>
        <v>223.38</v>
      </c>
    </row>
    <row r="11" customHeight="1" spans="1:9">
      <c r="A11" s="17"/>
      <c r="B11" s="32"/>
      <c r="C11" s="16"/>
      <c r="D11" s="22"/>
      <c r="E11" s="15"/>
      <c r="F11" s="16" t="s">
        <v>14</v>
      </c>
      <c r="G11" s="16">
        <v>7446</v>
      </c>
      <c r="H11" s="16">
        <v>0.01</v>
      </c>
      <c r="I11" s="64">
        <f t="shared" si="0"/>
        <v>74.46</v>
      </c>
    </row>
    <row r="12" customHeight="1" spans="1:9">
      <c r="A12" s="17"/>
      <c r="B12" s="17">
        <v>45784</v>
      </c>
      <c r="C12" s="16"/>
      <c r="D12" s="22"/>
      <c r="E12" s="15"/>
      <c r="F12" s="16" t="s">
        <v>45</v>
      </c>
      <c r="G12" s="16">
        <f>4500*5</f>
        <v>22500</v>
      </c>
      <c r="H12" s="16">
        <v>0.0065</v>
      </c>
      <c r="I12" s="64">
        <f t="shared" si="0"/>
        <v>146.25</v>
      </c>
    </row>
    <row r="13" customHeight="1" spans="1:9">
      <c r="A13" s="17"/>
      <c r="B13" s="17"/>
      <c r="C13" s="16"/>
      <c r="D13" s="22"/>
      <c r="E13" s="15"/>
      <c r="F13" s="16" t="s">
        <v>16</v>
      </c>
      <c r="G13" s="16">
        <f>4000*2</f>
        <v>8000</v>
      </c>
      <c r="H13" s="16">
        <v>0.0048</v>
      </c>
      <c r="I13" s="64">
        <f t="shared" si="0"/>
        <v>38.4</v>
      </c>
    </row>
    <row r="14" customHeight="1" spans="1:9">
      <c r="A14" s="17">
        <v>45761</v>
      </c>
      <c r="B14" s="23">
        <v>45832</v>
      </c>
      <c r="C14" s="15">
        <v>78490</v>
      </c>
      <c r="D14" s="56" t="s">
        <v>29</v>
      </c>
      <c r="E14" s="15" t="s">
        <v>30</v>
      </c>
      <c r="F14" s="15" t="s">
        <v>13</v>
      </c>
      <c r="G14" s="16">
        <v>6000</v>
      </c>
      <c r="H14" s="57">
        <v>0.03</v>
      </c>
      <c r="I14" s="64">
        <f t="shared" si="0"/>
        <v>180</v>
      </c>
    </row>
    <row r="15" customHeight="1" spans="1:9">
      <c r="A15" s="17"/>
      <c r="B15" s="32"/>
      <c r="C15" s="16"/>
      <c r="D15" s="22"/>
      <c r="E15" s="15"/>
      <c r="F15" s="16" t="s">
        <v>14</v>
      </c>
      <c r="G15" s="16">
        <v>6000</v>
      </c>
      <c r="H15" s="16">
        <v>0.01</v>
      </c>
      <c r="I15" s="64">
        <f t="shared" si="0"/>
        <v>60</v>
      </c>
    </row>
    <row r="16" customHeight="1" spans="1:9">
      <c r="A16" s="17"/>
      <c r="B16" s="27">
        <v>45785</v>
      </c>
      <c r="C16" s="16"/>
      <c r="D16" s="22"/>
      <c r="E16" s="15"/>
      <c r="F16" s="16" t="s">
        <v>45</v>
      </c>
      <c r="G16" s="16">
        <f>3000*5</f>
        <v>15000</v>
      </c>
      <c r="H16" s="16">
        <v>0.0065</v>
      </c>
      <c r="I16" s="64">
        <f t="shared" si="0"/>
        <v>97.5</v>
      </c>
    </row>
    <row r="17" customHeight="1" spans="1:9">
      <c r="A17" s="17"/>
      <c r="B17" s="27"/>
      <c r="C17" s="16"/>
      <c r="D17" s="22"/>
      <c r="E17" s="15"/>
      <c r="F17" s="16" t="s">
        <v>16</v>
      </c>
      <c r="G17" s="16">
        <f>3000*2</f>
        <v>6000</v>
      </c>
      <c r="H17" s="16">
        <v>0.0048</v>
      </c>
      <c r="I17" s="64">
        <f t="shared" si="0"/>
        <v>28.8</v>
      </c>
    </row>
    <row r="18" ht="22" customHeight="1" spans="1:9">
      <c r="A18" s="17">
        <v>45770</v>
      </c>
      <c r="B18" s="23">
        <v>45785</v>
      </c>
      <c r="C18" s="15">
        <v>78939</v>
      </c>
      <c r="D18" s="56" t="s">
        <v>37</v>
      </c>
      <c r="E18" s="15" t="s">
        <v>38</v>
      </c>
      <c r="F18" s="16" t="s">
        <v>45</v>
      </c>
      <c r="G18" s="16">
        <f>3000*5</f>
        <v>15000</v>
      </c>
      <c r="H18" s="16">
        <v>0.0065</v>
      </c>
      <c r="I18" s="64">
        <f t="shared" si="0"/>
        <v>97.5</v>
      </c>
    </row>
    <row r="19" ht="22" customHeight="1" spans="1:9">
      <c r="A19" s="17"/>
      <c r="B19" s="27"/>
      <c r="C19" s="16"/>
      <c r="D19" s="22"/>
      <c r="E19" s="15"/>
      <c r="F19" s="16" t="s">
        <v>16</v>
      </c>
      <c r="G19" s="16">
        <f>3000*2</f>
        <v>6000</v>
      </c>
      <c r="H19" s="16">
        <v>0.0048</v>
      </c>
      <c r="I19" s="64">
        <f t="shared" si="0"/>
        <v>28.8</v>
      </c>
    </row>
    <row r="20" ht="19" customHeight="1" spans="1:9">
      <c r="A20" s="17">
        <v>45777</v>
      </c>
      <c r="B20" s="23">
        <v>45817</v>
      </c>
      <c r="C20" s="15">
        <v>79297</v>
      </c>
      <c r="D20" s="56" t="s">
        <v>46</v>
      </c>
      <c r="E20" s="15" t="s">
        <v>47</v>
      </c>
      <c r="F20" s="15" t="s">
        <v>13</v>
      </c>
      <c r="G20" s="16">
        <v>8000</v>
      </c>
      <c r="H20" s="57">
        <v>0.03</v>
      </c>
      <c r="I20" s="64">
        <f t="shared" si="0"/>
        <v>240</v>
      </c>
    </row>
    <row r="21" ht="19" customHeight="1" spans="1:9">
      <c r="A21" s="17"/>
      <c r="B21" s="32"/>
      <c r="C21" s="16"/>
      <c r="D21" s="22"/>
      <c r="E21" s="15"/>
      <c r="F21" s="16" t="s">
        <v>14</v>
      </c>
      <c r="G21" s="16">
        <v>8000</v>
      </c>
      <c r="H21" s="16">
        <v>0.01</v>
      </c>
      <c r="I21" s="64">
        <f t="shared" si="0"/>
        <v>80</v>
      </c>
    </row>
    <row r="22" ht="21" customHeight="1" spans="1:9">
      <c r="A22" s="17">
        <v>45783</v>
      </c>
      <c r="B22" s="23">
        <v>45846</v>
      </c>
      <c r="C22" s="15">
        <v>79733</v>
      </c>
      <c r="D22" s="56" t="s">
        <v>67</v>
      </c>
      <c r="E22" s="15" t="s">
        <v>68</v>
      </c>
      <c r="F22" s="15" t="s">
        <v>13</v>
      </c>
      <c r="G22" s="16">
        <v>3000</v>
      </c>
      <c r="H22" s="57">
        <v>0.03</v>
      </c>
      <c r="I22" s="64">
        <f t="shared" si="0"/>
        <v>90</v>
      </c>
    </row>
    <row r="23" ht="21" customHeight="1" spans="1:9">
      <c r="A23" s="17"/>
      <c r="B23" s="32"/>
      <c r="C23" s="16"/>
      <c r="D23" s="22"/>
      <c r="E23" s="15"/>
      <c r="F23" s="16" t="s">
        <v>14</v>
      </c>
      <c r="G23" s="16">
        <v>3000</v>
      </c>
      <c r="H23" s="16">
        <v>0.01</v>
      </c>
      <c r="I23" s="64">
        <f t="shared" si="0"/>
        <v>30</v>
      </c>
    </row>
    <row r="24" ht="45" customHeight="1" spans="1:9">
      <c r="A24" s="17">
        <v>45785</v>
      </c>
      <c r="B24" s="23">
        <v>45802</v>
      </c>
      <c r="C24" s="15" t="s">
        <v>69</v>
      </c>
      <c r="D24" s="56" t="s">
        <v>70</v>
      </c>
      <c r="E24" s="15" t="s">
        <v>71</v>
      </c>
      <c r="F24" s="16" t="s">
        <v>303</v>
      </c>
      <c r="G24" s="16">
        <v>9000</v>
      </c>
      <c r="H24" s="16">
        <v>0.02</v>
      </c>
      <c r="I24" s="64">
        <f t="shared" si="0"/>
        <v>180</v>
      </c>
    </row>
    <row r="25" ht="23" customHeight="1" spans="1:9">
      <c r="A25" s="17">
        <v>45789</v>
      </c>
      <c r="B25" s="23">
        <v>45846</v>
      </c>
      <c r="C25" s="15" t="s">
        <v>72</v>
      </c>
      <c r="D25" s="56" t="s">
        <v>73</v>
      </c>
      <c r="E25" s="15" t="s">
        <v>74</v>
      </c>
      <c r="F25" s="15" t="s">
        <v>13</v>
      </c>
      <c r="G25" s="16">
        <v>7500</v>
      </c>
      <c r="H25" s="57">
        <v>0.03</v>
      </c>
      <c r="I25" s="64">
        <f t="shared" si="0"/>
        <v>225</v>
      </c>
    </row>
    <row r="26" ht="24" customHeight="1" spans="1:9">
      <c r="A26" s="17"/>
      <c r="B26" s="32"/>
      <c r="C26" s="16"/>
      <c r="D26" s="22"/>
      <c r="E26" s="15"/>
      <c r="F26" s="16" t="s">
        <v>14</v>
      </c>
      <c r="G26" s="16">
        <v>7500</v>
      </c>
      <c r="H26" s="16">
        <v>0.01</v>
      </c>
      <c r="I26" s="64">
        <f t="shared" si="0"/>
        <v>75</v>
      </c>
    </row>
    <row r="27" customHeight="1" spans="1:9">
      <c r="A27" s="17">
        <v>45792</v>
      </c>
      <c r="B27" s="23">
        <v>45838</v>
      </c>
      <c r="C27" s="15">
        <v>79597</v>
      </c>
      <c r="D27" s="56" t="s">
        <v>75</v>
      </c>
      <c r="E27" s="15" t="s">
        <v>76</v>
      </c>
      <c r="F27" s="15" t="s">
        <v>13</v>
      </c>
      <c r="G27" s="16">
        <v>16000</v>
      </c>
      <c r="H27" s="16">
        <v>0.04</v>
      </c>
      <c r="I27" s="64">
        <f t="shared" si="0"/>
        <v>640</v>
      </c>
    </row>
    <row r="28" customHeight="1" spans="1:9">
      <c r="A28" s="17"/>
      <c r="B28" s="32"/>
      <c r="C28" s="16"/>
      <c r="D28" s="22"/>
      <c r="E28" s="15"/>
      <c r="F28" s="16" t="s">
        <v>14</v>
      </c>
      <c r="G28" s="16">
        <v>16000</v>
      </c>
      <c r="H28" s="16"/>
      <c r="I28" s="64">
        <f t="shared" si="0"/>
        <v>0</v>
      </c>
    </row>
    <row r="29" customHeight="1" spans="1:9">
      <c r="A29" s="17"/>
      <c r="B29" s="27">
        <v>45825</v>
      </c>
      <c r="C29" s="16"/>
      <c r="D29" s="22"/>
      <c r="E29" s="15"/>
      <c r="F29" s="16" t="s">
        <v>34</v>
      </c>
      <c r="G29" s="16">
        <f>16000*6</f>
        <v>96000</v>
      </c>
      <c r="H29" s="16">
        <v>0.0065</v>
      </c>
      <c r="I29" s="64">
        <f t="shared" si="0"/>
        <v>624</v>
      </c>
    </row>
    <row r="30" ht="34" customHeight="1" spans="1:9">
      <c r="A30" s="17">
        <v>45792</v>
      </c>
      <c r="B30" s="23">
        <v>45810</v>
      </c>
      <c r="C30" s="15" t="s">
        <v>304</v>
      </c>
      <c r="D30" s="56" t="s">
        <v>79</v>
      </c>
      <c r="E30" s="15" t="s">
        <v>80</v>
      </c>
      <c r="F30" s="16" t="s">
        <v>48</v>
      </c>
      <c r="G30" s="16">
        <f>10000*4</f>
        <v>40000</v>
      </c>
      <c r="H30" s="16">
        <v>0.0065</v>
      </c>
      <c r="I30" s="64">
        <f t="shared" si="0"/>
        <v>260</v>
      </c>
    </row>
    <row r="31" customHeight="1" spans="1:9">
      <c r="A31" s="17">
        <v>45792</v>
      </c>
      <c r="B31" s="23">
        <v>45840</v>
      </c>
      <c r="C31" s="15" t="s">
        <v>88</v>
      </c>
      <c r="D31" s="56" t="s">
        <v>89</v>
      </c>
      <c r="E31" s="15" t="s">
        <v>90</v>
      </c>
      <c r="F31" s="15" t="s">
        <v>13</v>
      </c>
      <c r="G31" s="16">
        <v>10000</v>
      </c>
      <c r="H31" s="16">
        <v>0.04</v>
      </c>
      <c r="I31" s="64">
        <f t="shared" si="0"/>
        <v>400</v>
      </c>
    </row>
    <row r="32" customHeight="1" spans="1:9">
      <c r="A32" s="17"/>
      <c r="B32" s="32"/>
      <c r="C32" s="16"/>
      <c r="D32" s="22"/>
      <c r="E32" s="15"/>
      <c r="F32" s="16" t="s">
        <v>14</v>
      </c>
      <c r="G32" s="16">
        <v>10000</v>
      </c>
      <c r="H32" s="16"/>
      <c r="I32" s="64">
        <f t="shared" si="0"/>
        <v>0</v>
      </c>
    </row>
    <row r="33" customHeight="1" spans="1:9">
      <c r="A33" s="17"/>
      <c r="B33" s="27">
        <v>45818</v>
      </c>
      <c r="C33" s="16"/>
      <c r="D33" s="22"/>
      <c r="E33" s="15"/>
      <c r="F33" s="16" t="s">
        <v>42</v>
      </c>
      <c r="G33" s="16">
        <f>16000*5</f>
        <v>80000</v>
      </c>
      <c r="H33" s="16">
        <v>0.0065</v>
      </c>
      <c r="I33" s="64">
        <f t="shared" ref="I33:I47" si="1">G33*H33</f>
        <v>520</v>
      </c>
    </row>
    <row r="34" ht="28" customHeight="1" spans="1:9">
      <c r="A34" s="17">
        <v>45800</v>
      </c>
      <c r="B34" s="17">
        <v>45803</v>
      </c>
      <c r="C34" s="16"/>
      <c r="D34" s="56" t="s">
        <v>305</v>
      </c>
      <c r="E34" s="15" t="s">
        <v>306</v>
      </c>
      <c r="F34" s="19" t="s">
        <v>307</v>
      </c>
      <c r="G34" s="16">
        <v>900</v>
      </c>
      <c r="H34" s="16">
        <v>0.049</v>
      </c>
      <c r="I34" s="64">
        <f t="shared" si="1"/>
        <v>44.1</v>
      </c>
    </row>
    <row r="35" customHeight="1" spans="1:9">
      <c r="A35" s="17">
        <v>45806</v>
      </c>
      <c r="B35" s="17">
        <v>45843</v>
      </c>
      <c r="C35" s="58" t="s">
        <v>125</v>
      </c>
      <c r="D35" s="59" t="s">
        <v>126</v>
      </c>
      <c r="E35" s="15" t="s">
        <v>127</v>
      </c>
      <c r="F35" s="15" t="s">
        <v>13</v>
      </c>
      <c r="G35" s="16">
        <v>50020</v>
      </c>
      <c r="H35" s="16">
        <v>0.05</v>
      </c>
      <c r="I35" s="64">
        <f t="shared" si="1"/>
        <v>2501</v>
      </c>
    </row>
    <row r="36" customHeight="1" spans="1:9">
      <c r="A36" s="17"/>
      <c r="B36" s="17"/>
      <c r="C36" s="60"/>
      <c r="D36" s="14"/>
      <c r="E36" s="15"/>
      <c r="F36" s="16" t="s">
        <v>14</v>
      </c>
      <c r="G36" s="16">
        <v>50020</v>
      </c>
      <c r="H36" s="16"/>
      <c r="I36" s="64">
        <f t="shared" si="1"/>
        <v>0</v>
      </c>
    </row>
    <row r="37" customHeight="1" spans="1:9">
      <c r="A37" s="17"/>
      <c r="B37" s="27">
        <v>45820</v>
      </c>
      <c r="C37" s="60"/>
      <c r="D37" s="14"/>
      <c r="E37" s="15"/>
      <c r="F37" s="16" t="s">
        <v>308</v>
      </c>
      <c r="G37" s="16">
        <f>16000*6</f>
        <v>96000</v>
      </c>
      <c r="H37" s="16">
        <v>0.0072</v>
      </c>
      <c r="I37" s="64">
        <f t="shared" si="1"/>
        <v>691.2</v>
      </c>
    </row>
    <row r="38" ht="22" customHeight="1" spans="1:9">
      <c r="A38" s="21">
        <v>45811</v>
      </c>
      <c r="B38" s="61">
        <v>45853</v>
      </c>
      <c r="C38" s="58" t="s">
        <v>142</v>
      </c>
      <c r="D38" s="59" t="s">
        <v>143</v>
      </c>
      <c r="E38" s="15" t="s">
        <v>144</v>
      </c>
      <c r="F38" s="15" t="s">
        <v>13</v>
      </c>
      <c r="G38" s="16">
        <v>3501</v>
      </c>
      <c r="H38" s="16">
        <v>0.04</v>
      </c>
      <c r="I38" s="64">
        <f t="shared" si="1"/>
        <v>140.04</v>
      </c>
    </row>
    <row r="39" ht="22" customHeight="1" spans="1:9">
      <c r="A39" s="21"/>
      <c r="B39" s="61"/>
      <c r="C39" s="60"/>
      <c r="D39" s="14"/>
      <c r="E39" s="15"/>
      <c r="F39" s="16" t="s">
        <v>14</v>
      </c>
      <c r="G39" s="16">
        <v>3501</v>
      </c>
      <c r="H39" s="16"/>
      <c r="I39" s="64">
        <f t="shared" si="1"/>
        <v>0</v>
      </c>
    </row>
    <row r="40" ht="38" customHeight="1" spans="1:9">
      <c r="A40" s="17">
        <v>45812</v>
      </c>
      <c r="B40" s="27">
        <v>45825</v>
      </c>
      <c r="C40" s="15">
        <v>82296</v>
      </c>
      <c r="D40" s="56" t="s">
        <v>151</v>
      </c>
      <c r="E40" s="15" t="s">
        <v>152</v>
      </c>
      <c r="F40" s="16" t="s">
        <v>34</v>
      </c>
      <c r="G40" s="16">
        <v>24000</v>
      </c>
      <c r="H40" s="16">
        <v>0.0065</v>
      </c>
      <c r="I40" s="64">
        <f t="shared" si="1"/>
        <v>156</v>
      </c>
    </row>
    <row r="41" customHeight="1" spans="1:9">
      <c r="A41" s="17">
        <v>45828</v>
      </c>
      <c r="B41" s="17">
        <v>45835</v>
      </c>
      <c r="C41" s="58"/>
      <c r="D41" s="59" t="s">
        <v>309</v>
      </c>
      <c r="E41" s="15" t="s">
        <v>310</v>
      </c>
      <c r="F41" s="15" t="s">
        <v>13</v>
      </c>
      <c r="G41" s="16">
        <v>1008</v>
      </c>
      <c r="H41" s="16">
        <v>0.03</v>
      </c>
      <c r="I41" s="64">
        <f t="shared" si="1"/>
        <v>30.24</v>
      </c>
    </row>
    <row r="42" customHeight="1" spans="1:9">
      <c r="A42" s="17"/>
      <c r="B42" s="17">
        <v>45835</v>
      </c>
      <c r="C42" s="60"/>
      <c r="D42" s="14"/>
      <c r="E42" s="15"/>
      <c r="F42" s="16" t="s">
        <v>52</v>
      </c>
      <c r="G42" s="16">
        <f>1008*4</f>
        <v>4032</v>
      </c>
      <c r="H42" s="16">
        <v>0.0072</v>
      </c>
      <c r="I42" s="64">
        <f t="shared" si="1"/>
        <v>29.0304</v>
      </c>
    </row>
    <row r="43" customHeight="1" spans="1:9">
      <c r="A43" s="17">
        <v>45841</v>
      </c>
      <c r="B43" s="23">
        <v>45848</v>
      </c>
      <c r="C43" s="58"/>
      <c r="D43" s="59" t="s">
        <v>311</v>
      </c>
      <c r="E43" s="15" t="s">
        <v>312</v>
      </c>
      <c r="F43" s="16" t="s">
        <v>313</v>
      </c>
      <c r="G43" s="16">
        <v>50</v>
      </c>
      <c r="H43" s="16">
        <v>0.042</v>
      </c>
      <c r="I43" s="64">
        <f t="shared" si="1"/>
        <v>2.1</v>
      </c>
    </row>
    <row r="44" customHeight="1" spans="1:9">
      <c r="A44" s="21">
        <v>45842</v>
      </c>
      <c r="B44" s="62">
        <v>45855</v>
      </c>
      <c r="C44" s="58"/>
      <c r="D44" s="59" t="s">
        <v>314</v>
      </c>
      <c r="E44" s="15" t="s">
        <v>315</v>
      </c>
      <c r="F44" s="15" t="s">
        <v>13</v>
      </c>
      <c r="G44" s="16">
        <v>1965</v>
      </c>
      <c r="H44" s="16">
        <v>0.03</v>
      </c>
      <c r="I44" s="64">
        <f t="shared" si="1"/>
        <v>58.95</v>
      </c>
    </row>
    <row r="45" customHeight="1" spans="1:9">
      <c r="A45" s="17">
        <v>45847</v>
      </c>
      <c r="B45" s="23">
        <v>45855</v>
      </c>
      <c r="C45" s="15">
        <v>85196</v>
      </c>
      <c r="D45" s="56" t="s">
        <v>243</v>
      </c>
      <c r="E45" s="15" t="s">
        <v>244</v>
      </c>
      <c r="F45" s="15" t="s">
        <v>13</v>
      </c>
      <c r="G45" s="16">
        <v>2000</v>
      </c>
      <c r="H45" s="16">
        <v>0.04</v>
      </c>
      <c r="I45" s="64">
        <f t="shared" si="1"/>
        <v>80</v>
      </c>
    </row>
    <row r="46" customHeight="1" spans="1:9">
      <c r="A46" s="17"/>
      <c r="B46" s="32"/>
      <c r="C46" s="16"/>
      <c r="D46" s="22"/>
      <c r="E46" s="15"/>
      <c r="F46" s="16" t="s">
        <v>14</v>
      </c>
      <c r="G46" s="16">
        <v>2000</v>
      </c>
      <c r="H46" s="16"/>
      <c r="I46" s="64">
        <f t="shared" si="1"/>
        <v>0</v>
      </c>
    </row>
    <row r="47" customHeight="1" spans="1:9">
      <c r="A47" s="17"/>
      <c r="B47" s="17">
        <v>45849</v>
      </c>
      <c r="C47" s="16"/>
      <c r="D47" s="22"/>
      <c r="E47" s="15"/>
      <c r="F47" s="16" t="s">
        <v>34</v>
      </c>
      <c r="G47" s="16">
        <f>2000*6</f>
        <v>12000</v>
      </c>
      <c r="H47" s="16">
        <v>0.0065</v>
      </c>
      <c r="I47" s="65">
        <f t="shared" si="1"/>
        <v>78</v>
      </c>
    </row>
    <row r="48" customHeight="1" spans="9:9">
      <c r="I48" s="53">
        <f>SUM(I3:I47)</f>
        <v>8602.0314</v>
      </c>
    </row>
  </sheetData>
  <autoFilter xmlns:etc="http://www.wps.cn/officeDocument/2017/etCustomData" ref="B1:I48" etc:filterBottomFollowUsedRange="0">
    <extLst/>
  </autoFilter>
  <mergeCells count="78">
    <mergeCell ref="A1:I1"/>
    <mergeCell ref="A3:A5"/>
    <mergeCell ref="A6:A9"/>
    <mergeCell ref="A10:A13"/>
    <mergeCell ref="A14:A17"/>
    <mergeCell ref="A18:A19"/>
    <mergeCell ref="A20:A21"/>
    <mergeCell ref="A22:A23"/>
    <mergeCell ref="A25:A26"/>
    <mergeCell ref="A27:A29"/>
    <mergeCell ref="A31:A33"/>
    <mergeCell ref="A35:A37"/>
    <mergeCell ref="A38:A39"/>
    <mergeCell ref="A41:A42"/>
    <mergeCell ref="A45:A4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5:B26"/>
    <mergeCell ref="B27:B28"/>
    <mergeCell ref="B31:B32"/>
    <mergeCell ref="B35:B36"/>
    <mergeCell ref="B38:B39"/>
    <mergeCell ref="B45:B46"/>
    <mergeCell ref="C3:C5"/>
    <mergeCell ref="C6:C9"/>
    <mergeCell ref="C10:C13"/>
    <mergeCell ref="C14:C17"/>
    <mergeCell ref="C18:C19"/>
    <mergeCell ref="C20:C21"/>
    <mergeCell ref="C22:C23"/>
    <mergeCell ref="C25:C26"/>
    <mergeCell ref="C27:C29"/>
    <mergeCell ref="C31:C33"/>
    <mergeCell ref="C35:C37"/>
    <mergeCell ref="C38:C39"/>
    <mergeCell ref="C41:C42"/>
    <mergeCell ref="C45:C47"/>
    <mergeCell ref="D3:D5"/>
    <mergeCell ref="D6:D9"/>
    <mergeCell ref="D10:D13"/>
    <mergeCell ref="D14:D17"/>
    <mergeCell ref="D18:D19"/>
    <mergeCell ref="D20:D21"/>
    <mergeCell ref="D22:D23"/>
    <mergeCell ref="D25:D26"/>
    <mergeCell ref="D27:D29"/>
    <mergeCell ref="D31:D33"/>
    <mergeCell ref="D35:D37"/>
    <mergeCell ref="D38:D39"/>
    <mergeCell ref="D41:D42"/>
    <mergeCell ref="D45:D47"/>
    <mergeCell ref="E3:E5"/>
    <mergeCell ref="E6:E9"/>
    <mergeCell ref="E10:E13"/>
    <mergeCell ref="E14:E17"/>
    <mergeCell ref="E18:E19"/>
    <mergeCell ref="E20:E21"/>
    <mergeCell ref="E22:E23"/>
    <mergeCell ref="E25:E26"/>
    <mergeCell ref="E27:E29"/>
    <mergeCell ref="E31:E33"/>
    <mergeCell ref="E35:E37"/>
    <mergeCell ref="E38:E39"/>
    <mergeCell ref="E41:E42"/>
    <mergeCell ref="E45:E47"/>
    <mergeCell ref="H27:H28"/>
    <mergeCell ref="H31:H32"/>
    <mergeCell ref="H35:H36"/>
    <mergeCell ref="H38:H39"/>
    <mergeCell ref="H45:H46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316</v>
      </c>
      <c r="B1" s="4"/>
      <c r="C1" s="4"/>
      <c r="D1" s="5"/>
      <c r="E1" s="4"/>
      <c r="F1" s="4"/>
      <c r="G1" s="4"/>
      <c r="H1" s="4"/>
      <c r="I1" s="43"/>
    </row>
    <row r="2" customHeight="1" spans="1:9">
      <c r="A2" s="6" t="s">
        <v>1</v>
      </c>
      <c r="B2" s="6" t="s">
        <v>317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9</v>
      </c>
    </row>
    <row r="3" customHeight="1" spans="1:9">
      <c r="A3" s="11">
        <v>45477</v>
      </c>
      <c r="B3" s="12" t="s">
        <v>318</v>
      </c>
      <c r="C3" s="13">
        <v>58147</v>
      </c>
      <c r="D3" s="14" t="s">
        <v>319</v>
      </c>
      <c r="E3" s="15" t="s">
        <v>320</v>
      </c>
      <c r="F3" s="15" t="s">
        <v>159</v>
      </c>
      <c r="G3" s="16">
        <v>2900</v>
      </c>
      <c r="H3" s="16">
        <v>0.35</v>
      </c>
      <c r="I3" s="44">
        <f>G4*H3</f>
        <v>1015</v>
      </c>
    </row>
    <row r="4" customHeight="1" spans="1:9">
      <c r="A4" s="11"/>
      <c r="B4" s="12"/>
      <c r="C4" s="12"/>
      <c r="D4" s="14"/>
      <c r="E4" s="15"/>
      <c r="F4" s="16" t="s">
        <v>14</v>
      </c>
      <c r="G4" s="16">
        <v>2900</v>
      </c>
      <c r="H4" s="16"/>
      <c r="I4" s="44"/>
    </row>
    <row r="5" customHeight="1" spans="1:9">
      <c r="A5" s="11"/>
      <c r="B5" s="12"/>
      <c r="C5" s="12"/>
      <c r="D5" s="14"/>
      <c r="E5" s="15"/>
      <c r="F5" s="16" t="s">
        <v>321</v>
      </c>
      <c r="G5" s="16">
        <f>1600*4</f>
        <v>6400</v>
      </c>
      <c r="H5" s="16">
        <v>0.042</v>
      </c>
      <c r="I5" s="44">
        <f t="shared" ref="I5:I22" si="0">G5*H5</f>
        <v>268.8</v>
      </c>
    </row>
    <row r="6" customHeight="1" spans="1:9">
      <c r="A6" s="11"/>
      <c r="B6" s="12"/>
      <c r="C6" s="12"/>
      <c r="D6" s="14"/>
      <c r="E6" s="15"/>
      <c r="F6" s="16" t="s">
        <v>322</v>
      </c>
      <c r="G6" s="16">
        <f>1300*5</f>
        <v>6500</v>
      </c>
      <c r="H6" s="16">
        <v>0.042</v>
      </c>
      <c r="I6" s="44">
        <f t="shared" si="0"/>
        <v>273</v>
      </c>
    </row>
    <row r="7" customHeight="1" spans="1:9">
      <c r="A7" s="11"/>
      <c r="B7" s="12"/>
      <c r="C7" s="12"/>
      <c r="D7" s="14"/>
      <c r="E7" s="15"/>
      <c r="F7" s="15" t="s">
        <v>323</v>
      </c>
      <c r="G7" s="16">
        <v>2900</v>
      </c>
      <c r="H7" s="16">
        <v>0.095</v>
      </c>
      <c r="I7" s="44">
        <f t="shared" si="0"/>
        <v>275.5</v>
      </c>
    </row>
    <row r="8" customHeight="1" spans="1:9">
      <c r="A8" s="17">
        <v>45478</v>
      </c>
      <c r="B8" s="18" t="s">
        <v>324</v>
      </c>
      <c r="C8" s="18"/>
      <c r="D8" s="14" t="s">
        <v>325</v>
      </c>
      <c r="E8" s="15" t="s">
        <v>326</v>
      </c>
      <c r="F8" s="15" t="s">
        <v>327</v>
      </c>
      <c r="G8" s="16">
        <v>20000</v>
      </c>
      <c r="H8" s="16">
        <v>0.2</v>
      </c>
      <c r="I8" s="44">
        <f t="shared" si="0"/>
        <v>4000</v>
      </c>
    </row>
    <row r="9" customHeight="1" spans="1:9">
      <c r="A9" s="17"/>
      <c r="B9" s="18"/>
      <c r="C9" s="18"/>
      <c r="D9" s="12"/>
      <c r="E9" s="15"/>
      <c r="F9" s="16" t="s">
        <v>328</v>
      </c>
      <c r="G9" s="16">
        <v>80000</v>
      </c>
      <c r="H9" s="16">
        <v>0.042</v>
      </c>
      <c r="I9" s="44">
        <f t="shared" si="0"/>
        <v>3360</v>
      </c>
    </row>
    <row r="10" customHeight="1" spans="1:9">
      <c r="A10" s="17"/>
      <c r="B10" s="18"/>
      <c r="C10" s="18"/>
      <c r="D10" s="12"/>
      <c r="E10" s="15"/>
      <c r="F10" s="15" t="s">
        <v>329</v>
      </c>
      <c r="G10" s="16">
        <v>20000</v>
      </c>
      <c r="H10" s="16">
        <v>0.2</v>
      </c>
      <c r="I10" s="44">
        <f t="shared" si="0"/>
        <v>4000</v>
      </c>
    </row>
    <row r="11" customHeight="1" spans="1:9">
      <c r="A11" s="17">
        <v>45483</v>
      </c>
      <c r="B11" s="18" t="s">
        <v>324</v>
      </c>
      <c r="C11" s="18"/>
      <c r="D11" s="14" t="s">
        <v>330</v>
      </c>
      <c r="E11" s="15" t="s">
        <v>331</v>
      </c>
      <c r="F11" s="19" t="s">
        <v>327</v>
      </c>
      <c r="G11" s="20">
        <v>20000</v>
      </c>
      <c r="H11" s="18">
        <v>0.35</v>
      </c>
      <c r="I11" s="45">
        <f t="shared" si="0"/>
        <v>7000</v>
      </c>
    </row>
    <row r="12" customHeight="1" spans="1:9">
      <c r="A12" s="17"/>
      <c r="B12" s="18"/>
      <c r="C12" s="18"/>
      <c r="D12" s="14"/>
      <c r="E12" s="15"/>
      <c r="F12" s="16" t="s">
        <v>14</v>
      </c>
      <c r="G12" s="16">
        <v>20000</v>
      </c>
      <c r="H12" s="18"/>
      <c r="I12" s="45">
        <f t="shared" si="0"/>
        <v>0</v>
      </c>
    </row>
    <row r="13" customHeight="1" spans="1:9">
      <c r="A13" s="17"/>
      <c r="B13" s="18"/>
      <c r="C13" s="18"/>
      <c r="D13" s="14"/>
      <c r="E13" s="15"/>
      <c r="F13" s="15" t="s">
        <v>332</v>
      </c>
      <c r="G13" s="16">
        <v>20000</v>
      </c>
      <c r="H13" s="16">
        <v>0.12</v>
      </c>
      <c r="I13" s="45">
        <f t="shared" si="0"/>
        <v>2400</v>
      </c>
    </row>
    <row r="14" customHeight="1" spans="1:9">
      <c r="A14" s="17"/>
      <c r="B14" s="18"/>
      <c r="C14" s="18"/>
      <c r="D14" s="14"/>
      <c r="E14" s="15"/>
      <c r="F14" s="18" t="s">
        <v>333</v>
      </c>
      <c r="G14" s="16">
        <f>20000*4</f>
        <v>80000</v>
      </c>
      <c r="H14" s="16">
        <v>0.042</v>
      </c>
      <c r="I14" s="45">
        <f t="shared" si="0"/>
        <v>3360</v>
      </c>
    </row>
    <row r="15" customHeight="1" spans="1:9">
      <c r="A15" s="17"/>
      <c r="B15" s="18"/>
      <c r="C15" s="18"/>
      <c r="D15" s="14"/>
      <c r="E15" s="15"/>
      <c r="F15" s="19" t="s">
        <v>329</v>
      </c>
      <c r="G15" s="20">
        <v>20000</v>
      </c>
      <c r="H15" s="18">
        <v>0.35</v>
      </c>
      <c r="I15" s="45">
        <f t="shared" si="0"/>
        <v>7000</v>
      </c>
    </row>
    <row r="16" customHeight="1" spans="1:9">
      <c r="A16" s="17"/>
      <c r="B16" s="18"/>
      <c r="C16" s="18"/>
      <c r="D16" s="14"/>
      <c r="E16" s="15"/>
      <c r="F16" s="16" t="s">
        <v>14</v>
      </c>
      <c r="G16" s="16">
        <v>20000</v>
      </c>
      <c r="H16" s="18"/>
      <c r="I16" s="45">
        <f t="shared" si="0"/>
        <v>0</v>
      </c>
    </row>
    <row r="17" customHeight="1" spans="1:9">
      <c r="A17" s="17"/>
      <c r="B17" s="18"/>
      <c r="C17" s="18"/>
      <c r="D17" s="14"/>
      <c r="E17" s="15"/>
      <c r="F17" s="16" t="s">
        <v>334</v>
      </c>
      <c r="G17" s="16">
        <f>20000*4</f>
        <v>80000</v>
      </c>
      <c r="H17" s="16">
        <v>0.042</v>
      </c>
      <c r="I17" s="45">
        <f t="shared" si="0"/>
        <v>3360</v>
      </c>
    </row>
    <row r="18" customHeight="1" spans="1:9">
      <c r="A18" s="21">
        <v>45498</v>
      </c>
      <c r="B18" s="16" t="s">
        <v>318</v>
      </c>
      <c r="C18" s="15">
        <v>59602</v>
      </c>
      <c r="D18" s="22" t="s">
        <v>335</v>
      </c>
      <c r="E18" s="15" t="s">
        <v>336</v>
      </c>
      <c r="F18" s="15" t="s">
        <v>159</v>
      </c>
      <c r="G18" s="16">
        <v>12000</v>
      </c>
      <c r="H18" s="16">
        <v>0.35</v>
      </c>
      <c r="I18" s="46">
        <f t="shared" si="0"/>
        <v>4200</v>
      </c>
    </row>
    <row r="19" customHeight="1" spans="1:9">
      <c r="A19" s="21"/>
      <c r="B19" s="16"/>
      <c r="C19" s="16"/>
      <c r="D19" s="22"/>
      <c r="E19" s="15"/>
      <c r="F19" s="16" t="s">
        <v>14</v>
      </c>
      <c r="G19" s="16">
        <v>12000</v>
      </c>
      <c r="H19" s="16"/>
      <c r="I19" s="46">
        <f t="shared" si="0"/>
        <v>0</v>
      </c>
    </row>
    <row r="20" customHeight="1" spans="1:9">
      <c r="A20" s="21"/>
      <c r="B20" s="16"/>
      <c r="C20" s="16"/>
      <c r="D20" s="22"/>
      <c r="E20" s="15"/>
      <c r="F20" s="16" t="s">
        <v>99</v>
      </c>
      <c r="G20" s="16">
        <f>12000*5</f>
        <v>60000</v>
      </c>
      <c r="H20" s="16">
        <v>0.042</v>
      </c>
      <c r="I20" s="46">
        <f t="shared" si="0"/>
        <v>2520</v>
      </c>
    </row>
    <row r="21" customHeight="1" spans="1:10">
      <c r="A21" s="21"/>
      <c r="B21" s="16"/>
      <c r="C21" s="16"/>
      <c r="D21" s="22"/>
      <c r="E21" s="15"/>
      <c r="F21" s="15" t="s">
        <v>323</v>
      </c>
      <c r="G21" s="16">
        <v>12000</v>
      </c>
      <c r="H21" s="16">
        <v>0.095</v>
      </c>
      <c r="I21" s="46">
        <f t="shared" si="0"/>
        <v>1140</v>
      </c>
      <c r="J21" s="1" t="s">
        <v>337</v>
      </c>
    </row>
    <row r="22" customHeight="1" spans="1:9">
      <c r="A22" s="11">
        <v>45502</v>
      </c>
      <c r="B22" s="12" t="s">
        <v>318</v>
      </c>
      <c r="C22" s="13">
        <v>58147</v>
      </c>
      <c r="D22" s="14" t="s">
        <v>338</v>
      </c>
      <c r="E22" s="15" t="s">
        <v>339</v>
      </c>
      <c r="F22" s="15" t="s">
        <v>159</v>
      </c>
      <c r="G22" s="16">
        <v>1448</v>
      </c>
      <c r="H22" s="16">
        <v>0.35</v>
      </c>
      <c r="I22" s="45">
        <f t="shared" si="0"/>
        <v>506.8</v>
      </c>
    </row>
    <row r="23" customHeight="1" spans="1:9">
      <c r="A23" s="11"/>
      <c r="B23" s="12"/>
      <c r="C23" s="12"/>
      <c r="D23" s="14"/>
      <c r="E23" s="15"/>
      <c r="F23" s="16" t="s">
        <v>14</v>
      </c>
      <c r="G23" s="16">
        <v>1448</v>
      </c>
      <c r="H23" s="16"/>
      <c r="I23" s="45">
        <v>0</v>
      </c>
    </row>
    <row r="24" customHeight="1" spans="1:9">
      <c r="A24" s="11"/>
      <c r="B24" s="12"/>
      <c r="C24" s="12"/>
      <c r="D24" s="14"/>
      <c r="E24" s="15"/>
      <c r="F24" s="16" t="s">
        <v>321</v>
      </c>
      <c r="G24" s="16">
        <f>848*4</f>
        <v>3392</v>
      </c>
      <c r="H24" s="16">
        <v>0.042</v>
      </c>
      <c r="I24" s="45">
        <f t="shared" ref="I24:I34" si="1">G24*H24</f>
        <v>142.464</v>
      </c>
    </row>
    <row r="25" customHeight="1" spans="1:9">
      <c r="A25" s="11"/>
      <c r="B25" s="12"/>
      <c r="C25" s="12"/>
      <c r="D25" s="14"/>
      <c r="E25" s="15"/>
      <c r="F25" s="16" t="s">
        <v>322</v>
      </c>
      <c r="G25" s="16">
        <f>600*5</f>
        <v>3000</v>
      </c>
      <c r="H25" s="16">
        <v>0.042</v>
      </c>
      <c r="I25" s="45">
        <f t="shared" si="1"/>
        <v>126</v>
      </c>
    </row>
    <row r="26" customHeight="1" spans="1:9">
      <c r="A26" s="11"/>
      <c r="B26" s="12"/>
      <c r="C26" s="12"/>
      <c r="D26" s="14"/>
      <c r="E26" s="15"/>
      <c r="F26" s="15" t="s">
        <v>323</v>
      </c>
      <c r="G26" s="16">
        <v>1448</v>
      </c>
      <c r="H26" s="16">
        <v>0.095</v>
      </c>
      <c r="I26" s="45">
        <f t="shared" si="1"/>
        <v>137.56</v>
      </c>
    </row>
    <row r="27" customHeight="1" spans="1:9">
      <c r="A27" s="23">
        <v>45511</v>
      </c>
      <c r="B27" s="24" t="s">
        <v>324</v>
      </c>
      <c r="C27" s="24"/>
      <c r="D27" s="25" t="s">
        <v>340</v>
      </c>
      <c r="E27" s="26" t="s">
        <v>341</v>
      </c>
      <c r="F27" s="19" t="s">
        <v>327</v>
      </c>
      <c r="G27" s="20">
        <v>16000</v>
      </c>
      <c r="H27" s="24">
        <v>0.35</v>
      </c>
      <c r="I27" s="44">
        <f t="shared" si="1"/>
        <v>5600</v>
      </c>
    </row>
    <row r="28" customHeight="1" spans="1:9">
      <c r="A28" s="27"/>
      <c r="B28" s="28"/>
      <c r="C28" s="28"/>
      <c r="D28" s="29"/>
      <c r="E28" s="30"/>
      <c r="F28" s="16" t="s">
        <v>14</v>
      </c>
      <c r="G28" s="16">
        <v>16000</v>
      </c>
      <c r="H28" s="31"/>
      <c r="I28" s="44">
        <f t="shared" si="1"/>
        <v>0</v>
      </c>
    </row>
    <row r="29" customHeight="1" spans="1:9">
      <c r="A29" s="27"/>
      <c r="B29" s="28"/>
      <c r="C29" s="28"/>
      <c r="D29" s="29"/>
      <c r="E29" s="30"/>
      <c r="F29" s="15" t="s">
        <v>342</v>
      </c>
      <c r="G29" s="16">
        <v>16000</v>
      </c>
      <c r="H29" s="16">
        <v>0.12</v>
      </c>
      <c r="I29" s="44">
        <f t="shared" si="1"/>
        <v>1920</v>
      </c>
    </row>
    <row r="30" customHeight="1" spans="1:9">
      <c r="A30" s="27"/>
      <c r="B30" s="28"/>
      <c r="C30" s="28"/>
      <c r="D30" s="29"/>
      <c r="E30" s="30"/>
      <c r="F30" s="18" t="s">
        <v>333</v>
      </c>
      <c r="G30" s="16">
        <f>16000*4</f>
        <v>64000</v>
      </c>
      <c r="H30" s="16">
        <v>0.042</v>
      </c>
      <c r="I30" s="44">
        <f t="shared" si="1"/>
        <v>2688</v>
      </c>
    </row>
    <row r="31" customHeight="1" spans="1:9">
      <c r="A31" s="27"/>
      <c r="B31" s="28"/>
      <c r="C31" s="28"/>
      <c r="D31" s="29"/>
      <c r="E31" s="30"/>
      <c r="F31" s="19" t="s">
        <v>329</v>
      </c>
      <c r="G31" s="20">
        <v>16000</v>
      </c>
      <c r="H31" s="24">
        <v>0.35</v>
      </c>
      <c r="I31" s="44">
        <f t="shared" si="1"/>
        <v>5600</v>
      </c>
    </row>
    <row r="32" customHeight="1" spans="1:9">
      <c r="A32" s="27"/>
      <c r="B32" s="28"/>
      <c r="C32" s="28"/>
      <c r="D32" s="29"/>
      <c r="E32" s="30"/>
      <c r="F32" s="16" t="s">
        <v>14</v>
      </c>
      <c r="G32" s="16">
        <v>16000</v>
      </c>
      <c r="H32" s="31"/>
      <c r="I32" s="44">
        <f t="shared" si="1"/>
        <v>0</v>
      </c>
    </row>
    <row r="33" customHeight="1" spans="1:10">
      <c r="A33" s="27"/>
      <c r="B33" s="28"/>
      <c r="C33" s="28"/>
      <c r="D33" s="29"/>
      <c r="E33" s="30"/>
      <c r="F33" s="16" t="s">
        <v>334</v>
      </c>
      <c r="G33" s="16">
        <f>16000*4</f>
        <v>64000</v>
      </c>
      <c r="H33" s="16">
        <v>0.042</v>
      </c>
      <c r="I33" s="44">
        <f t="shared" si="1"/>
        <v>2688</v>
      </c>
      <c r="J33" s="1" t="s">
        <v>343</v>
      </c>
    </row>
    <row r="34" customHeight="1" spans="1:9">
      <c r="A34" s="32"/>
      <c r="B34" s="31"/>
      <c r="C34" s="31"/>
      <c r="D34" s="33"/>
      <c r="E34" s="34"/>
      <c r="F34" s="15" t="s">
        <v>344</v>
      </c>
      <c r="G34" s="16">
        <v>32000</v>
      </c>
      <c r="H34" s="16">
        <v>0.137</v>
      </c>
      <c r="I34" s="44">
        <f t="shared" si="1"/>
        <v>4384</v>
      </c>
    </row>
    <row r="35" customHeight="1" spans="9:9">
      <c r="I35" s="47">
        <f>SUM(I3:I34)</f>
        <v>67965.124</v>
      </c>
    </row>
    <row r="38" hidden="1" customHeight="1" spans="1:10">
      <c r="A38" s="35" t="s">
        <v>345</v>
      </c>
      <c r="B38" s="35"/>
      <c r="C38" s="35"/>
      <c r="D38" s="35"/>
      <c r="E38" s="35"/>
      <c r="F38" s="35"/>
      <c r="G38" s="35"/>
      <c r="H38" s="35"/>
      <c r="I38" s="35"/>
      <c r="J38" s="35"/>
    </row>
    <row r="39" hidden="1" customHeight="1" spans="1:10">
      <c r="A39" s="36" t="s">
        <v>346</v>
      </c>
      <c r="B39" s="36" t="s">
        <v>272</v>
      </c>
      <c r="C39" s="36" t="s">
        <v>273</v>
      </c>
      <c r="D39" s="37" t="s">
        <v>347</v>
      </c>
      <c r="E39" s="36" t="s">
        <v>348</v>
      </c>
      <c r="F39" s="38" t="s">
        <v>349</v>
      </c>
      <c r="G39" s="36" t="s">
        <v>277</v>
      </c>
      <c r="H39" s="36" t="s">
        <v>350</v>
      </c>
      <c r="I39" s="37" t="s">
        <v>351</v>
      </c>
      <c r="J39" s="36" t="s">
        <v>280</v>
      </c>
    </row>
    <row r="40" hidden="1" customHeight="1" spans="1:10">
      <c r="A40" s="36"/>
      <c r="B40" s="36"/>
      <c r="C40" s="36"/>
      <c r="D40" s="39" t="s">
        <v>352</v>
      </c>
      <c r="E40" s="36"/>
      <c r="F40" s="40" t="s">
        <v>353</v>
      </c>
      <c r="G40" s="36"/>
      <c r="H40" s="36"/>
      <c r="I40" s="48" t="s">
        <v>354</v>
      </c>
      <c r="J40" s="36"/>
    </row>
    <row r="41" hidden="1" customHeight="1" spans="1:10">
      <c r="A41" s="41">
        <v>1</v>
      </c>
      <c r="B41" s="42">
        <v>45559</v>
      </c>
      <c r="C41" s="36" t="s">
        <v>281</v>
      </c>
      <c r="D41" s="36" t="s">
        <v>355</v>
      </c>
      <c r="E41" s="36" t="s">
        <v>356</v>
      </c>
      <c r="F41" s="36" t="s">
        <v>284</v>
      </c>
      <c r="G41" s="36" t="s">
        <v>357</v>
      </c>
      <c r="H41" s="36">
        <v>96000</v>
      </c>
      <c r="I41" s="49">
        <v>7860</v>
      </c>
      <c r="J41" s="36"/>
    </row>
    <row r="42" hidden="1" customHeight="1" spans="1:10">
      <c r="A42" s="36">
        <v>1</v>
      </c>
      <c r="B42" s="42">
        <v>45559</v>
      </c>
      <c r="C42" s="36" t="s">
        <v>281</v>
      </c>
      <c r="D42" s="36" t="s">
        <v>358</v>
      </c>
      <c r="E42" s="36" t="s">
        <v>356</v>
      </c>
      <c r="F42" s="36" t="s">
        <v>284</v>
      </c>
      <c r="G42" s="36" t="s">
        <v>357</v>
      </c>
      <c r="H42" s="36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2025-07-30T09:25:52Z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213663926A4F49FA831613D7D0AFBCBA_13</vt:lpwstr>
  </property>
</Properties>
</file>