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淮北景悦" sheetId="21" r:id="rId1"/>
    <sheet name="正信" sheetId="25" r:id="rId2"/>
    <sheet name="圣琪" sheetId="24" r:id="rId3"/>
  </sheets>
  <definedNames>
    <definedName name="_xlnm._FilterDatabase" localSheetId="0" hidden="1">淮北景悦!$A$1:$H$19</definedName>
    <definedName name="_xlnm._FilterDatabase" localSheetId="1" hidden="1">正信!$A$1:$H$32</definedName>
    <definedName name="_xlnm._FilterDatabase" localSheetId="2" hidden="1">圣琪!$A$1:$H$14</definedName>
    <definedName name="_xlnm.Print_Area" localSheetId="0">淮北景悦!$A$1:$H$2</definedName>
    <definedName name="_xlnm.Print_Area" localSheetId="2">圣琪!$A$1:$H$2</definedName>
    <definedName name="_xlnm.Print_Area" localSheetId="1">正信!$A$1:$H$2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<sst xmlns="http://schemas.openxmlformats.org/spreadsheetml/2006/main" count="248" uniqueCount="95">
  <si>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</si>
  <si>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</si>
  <si>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</si>
  <si>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</si>
  <si>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</si>
  <si>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</si>
  <si>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</si>
  <si>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</si>
  <si>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</si>
  <si>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77496
78521</t>
  </si>
  <si>
    <t>RBSKJSD0019
工厂:淮北景悦</t>
  </si>
  <si>
    <t>7108-693-754/802
Made in China 女上装</t>
  </si>
  <si>
    <t>白色吊牌HPBCRFI001-60*95mm-RFID LOGO</t>
  </si>
  <si>
    <t>黑色 吊绳 MRBCGEN004-320*1.5mm</t>
  </si>
  <si>
    <t>白色织标WLBCGEN017（05B）-65*19mm</t>
  </si>
  <si>
    <t>白色缎带洗标CLBCGEN003*4页-60*25mm（加页码）</t>
  </si>
  <si>
    <t>白色缎带芯片洗标CLBCRFI001-60*25mm-RFID</t>
  </si>
  <si>
    <t>RBSKJSD0031
工厂:淮北景悦</t>
  </si>
  <si>
    <t>7108-693-754/802
Made in China 女上装 翻单1</t>
  </si>
  <si>
    <t>80379
80380</t>
  </si>
  <si>
    <t>RBSKJSD0044
工厂:淮北景悦</t>
  </si>
  <si>
    <t>7108-693-754/802
Made in China 女上装 翻单2</t>
  </si>
  <si>
    <t>配比装胶带贴纸  BKSKR24014</t>
  </si>
  <si>
    <t>78742
78746
78748</t>
  </si>
  <si>
    <t>RBSKJSD0032
工厂：正信</t>
  </si>
  <si>
    <t>7256-693-500/712
Made in China 女套衫</t>
  </si>
  <si>
    <t>白色缎带洗标CLBCGEN003*5页-60*25mm（加页码）</t>
  </si>
  <si>
    <t>RBSKJSD0041
工厂：正信</t>
  </si>
  <si>
    <t>7256-693-500/712
Made in China 女套衫 翻单1</t>
  </si>
  <si>
    <t>77487
78510</t>
  </si>
  <si>
    <t>RBSKJSD0020
工厂：正信</t>
  </si>
  <si>
    <t>6985-693-400/802
Made in China 女开衫</t>
  </si>
  <si>
    <t>价格贴：红 BKSKR24002 蓝 BKSKR24001</t>
  </si>
  <si>
    <t>白色吊牌HPBCRFI001-60*95mm-RFID LOGO-重做</t>
  </si>
  <si>
    <t>价格贴：黑 BKSKR24003</t>
  </si>
  <si>
    <t>BKKBXM24002 空白标（60*25mm）</t>
  </si>
  <si>
    <t>RBSKJSD0030
工厂：正信</t>
  </si>
  <si>
    <t>6985-693-400/802
Made in China 女开衫 翻单1</t>
  </si>
  <si>
    <t>78621
78669
78672
78671</t>
  </si>
  <si>
    <t>RBSKJSD0023
工厂：大正</t>
  </si>
  <si>
    <t>8751-693-802
Made in China 女吊带背心</t>
  </si>
  <si>
    <t>78635
78675
78676
78677</t>
  </si>
  <si>
    <t>RBSKJSD0024
工厂：大正</t>
  </si>
  <si>
    <t>5205-693-802
Made in China 女裤子</t>
  </si>
  <si>
    <t>78678
78680</t>
  </si>
  <si>
    <t>RBSKJSD0025
工厂：大正</t>
  </si>
  <si>
    <t>6987-693-802
Made in China 女开衫</t>
  </si>
  <si>
    <t>78681
78683
78682</t>
  </si>
  <si>
    <t>RBSKJSD0026
工厂：圣琪</t>
  </si>
  <si>
    <t>7109-693-712/800
Made in China 女翻领套衫</t>
  </si>
  <si>
    <t>白色吊牌HPBCRFI001-60*95mm-RFID LOGO重做</t>
  </si>
  <si>
    <t>黑色 吊绳 MRBCGEN004-320*1.5mm新增</t>
  </si>
  <si>
    <t>79354
79429</t>
  </si>
  <si>
    <t>RBSKJSD0037
工厂：圣琪</t>
  </si>
  <si>
    <t>7109-693-712/800/406
Made in China 女翻领套衫 翻单1</t>
  </si>
  <si>
    <t>25623
25624</t>
  </si>
  <si>
    <t>RBSKJSD0042
工厂：圣琪</t>
  </si>
  <si>
    <t>keyoff 7107-693-700/712
China 女上装 翻单1</t>
  </si>
  <si>
    <t>白色织标WLBCGEN017-65*19mm</t>
  </si>
  <si>
    <t>79166
79172
79173</t>
  </si>
  <si>
    <t>RBSKJSD0033
工厂：湖顺</t>
  </si>
  <si>
    <t>7114-693-700/802
Made in China 女帽衫</t>
  </si>
  <si>
    <t>配比装胶带贴纸 BKSKR24014</t>
  </si>
  <si>
    <t>77784
78542
78541
78545</t>
  </si>
  <si>
    <t>RBSKJSD0022
工厂：丰盛源</t>
  </si>
  <si>
    <t>8585-693-800
Made in China 女吊带背心</t>
  </si>
  <si>
    <t>RBSKJSD0088
工厂：丰盛源</t>
  </si>
  <si>
    <t>8585-693-800
Made in China 女吊带背心 补单</t>
  </si>
  <si>
    <t>79175
79176
79177</t>
  </si>
  <si>
    <t>RBSKJSD0034
工厂：通辉</t>
  </si>
  <si>
    <t>7120-693-712/800
Made in China 女套衫</t>
  </si>
  <si>
    <t>白色缎带洗标CLBCGEN003*6页-60*25mm（加页码）</t>
  </si>
  <si>
    <t>80718
80722
80721</t>
  </si>
  <si>
    <t>RBSKJSD0049
工厂：通辉</t>
  </si>
  <si>
    <t>7120-693-812
Made in China 女套衫 翻单1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</si>
  <si>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</si>
  <si>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</si>
  <si>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</si>
  <si>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</si>
  <si>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</si>
  <si>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</si>
  <si>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</si>
  <si>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</si>
  <si>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</si>
  <si>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</si>
  <si>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</si>
  <si>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</si>
  <si>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</si>
  <si>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</si>
  <si>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</si>
  <si>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</si>
  <si>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</si>
  <si>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河北大正制衣有限公司</t>
  </si>
  <si>
    <t>RBSKJSD0045
工厂：圣琪</t>
  </si>
  <si>
    <t>7109-693-406
Made in China 女翻领套衫 翻单2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</si>
</sst>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_);[Red]\(\¥#,##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58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5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8" fontId="1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8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15" zoomScaleNormal="115" zoomScaleSheetLayoutView="130" workbookViewId="0">
      <selection activeCell="A3" sqref="A3:H12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7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28" t="s">
        <v>8</v>
      </c>
    </row>
    <row r="3" spans="1:8">
      <c r="A3" s="13">
        <v>45798</v>
      </c>
      <c r="B3" s="14" t="s">
        <v>9</v>
      </c>
      <c r="C3" s="15" t="s">
        <v>10</v>
      </c>
      <c r="D3" s="14" t="s">
        <v>11</v>
      </c>
      <c r="E3" s="23" t="s">
        <v>12</v>
      </c>
      <c r="F3" s="24">
        <f>14696+20</f>
        <v>14716</v>
      </c>
      <c r="G3" s="25">
        <v>0.28</v>
      </c>
      <c r="H3" s="20">
        <f>F3*G3</f>
        <v>4120.48</v>
      </c>
    </row>
    <row r="4" spans="1:8">
      <c r="A4" s="18"/>
      <c r="B4" s="16"/>
      <c r="C4" s="19"/>
      <c r="D4" s="14"/>
      <c r="E4" s="16" t="s">
        <v>13</v>
      </c>
      <c r="F4" s="24">
        <f>14696+20</f>
        <v>14716</v>
      </c>
      <c r="G4" s="16">
        <v>0.1</v>
      </c>
      <c r="H4" s="20">
        <f t="shared" ref="H4:H18" si="0">F4*G4</f>
        <v>1471.6</v>
      </c>
    </row>
    <row r="5" spans="1:8">
      <c r="A5" s="18"/>
      <c r="B5" s="16"/>
      <c r="C5" s="19"/>
      <c r="D5" s="14"/>
      <c r="E5" s="16" t="s">
        <v>14</v>
      </c>
      <c r="F5" s="24">
        <f>14696+20</f>
        <v>14716</v>
      </c>
      <c r="G5" s="16">
        <v>0.13</v>
      </c>
      <c r="H5" s="20">
        <f t="shared" si="0"/>
        <v>1913.08</v>
      </c>
    </row>
    <row r="6" spans="1:8">
      <c r="A6" s="18"/>
      <c r="B6" s="16"/>
      <c r="C6" s="19"/>
      <c r="D6" s="14"/>
      <c r="E6" s="16" t="s">
        <v>15</v>
      </c>
      <c r="F6" s="16">
        <f>14716*4</f>
        <v>58864</v>
      </c>
      <c r="G6" s="16">
        <v>0.042</v>
      </c>
      <c r="H6" s="20">
        <f t="shared" si="0"/>
        <v>2472.288</v>
      </c>
    </row>
    <row r="7" spans="1:8">
      <c r="A7" s="21"/>
      <c r="B7" s="16"/>
      <c r="C7" s="19"/>
      <c r="D7" s="14"/>
      <c r="E7" s="14" t="s">
        <v>16</v>
      </c>
      <c r="F7" s="24">
        <f>14696+20</f>
        <v>14716</v>
      </c>
      <c r="G7" s="16">
        <v>0.58</v>
      </c>
      <c r="H7" s="20">
        <f t="shared" si="0"/>
        <v>8535.28</v>
      </c>
    </row>
    <row r="8" spans="1:8">
      <c r="A8" s="13">
        <v>45798</v>
      </c>
      <c r="B8" s="14">
        <v>78971</v>
      </c>
      <c r="C8" s="15" t="s">
        <v>17</v>
      </c>
      <c r="D8" s="14" t="s">
        <v>18</v>
      </c>
      <c r="E8" s="23" t="s">
        <v>12</v>
      </c>
      <c r="F8" s="24">
        <v>12592</v>
      </c>
      <c r="G8" s="25">
        <v>0.28</v>
      </c>
      <c r="H8" s="20">
        <f t="shared" si="0"/>
        <v>3525.76</v>
      </c>
    </row>
    <row r="9" spans="1:8">
      <c r="A9" s="18"/>
      <c r="B9" s="16"/>
      <c r="C9" s="19"/>
      <c r="D9" s="14"/>
      <c r="E9" s="16" t="s">
        <v>13</v>
      </c>
      <c r="F9" s="24">
        <v>12592</v>
      </c>
      <c r="G9" s="16">
        <v>0.1</v>
      </c>
      <c r="H9" s="20">
        <f t="shared" si="0"/>
        <v>1259.2</v>
      </c>
    </row>
    <row r="10" spans="1:8">
      <c r="A10" s="18"/>
      <c r="B10" s="16"/>
      <c r="C10" s="19"/>
      <c r="D10" s="14"/>
      <c r="E10" s="16" t="s">
        <v>14</v>
      </c>
      <c r="F10" s="24">
        <v>12592</v>
      </c>
      <c r="G10" s="16">
        <v>0.13</v>
      </c>
      <c r="H10" s="20">
        <f t="shared" si="0"/>
        <v>1636.96</v>
      </c>
    </row>
    <row r="11" spans="1:8">
      <c r="A11" s="18"/>
      <c r="B11" s="16"/>
      <c r="C11" s="19"/>
      <c r="D11" s="14"/>
      <c r="E11" s="16" t="s">
        <v>15</v>
      </c>
      <c r="F11" s="16">
        <f>12592*4</f>
        <v>50368</v>
      </c>
      <c r="G11" s="16">
        <v>0.042</v>
      </c>
      <c r="H11" s="20">
        <f t="shared" si="0"/>
        <v>2115.456</v>
      </c>
    </row>
    <row r="12" spans="1:8">
      <c r="A12" s="21"/>
      <c r="B12" s="16"/>
      <c r="C12" s="19"/>
      <c r="D12" s="14"/>
      <c r="E12" s="14" t="s">
        <v>16</v>
      </c>
      <c r="F12" s="24">
        <v>12592</v>
      </c>
      <c r="G12" s="16">
        <v>0.58</v>
      </c>
      <c r="H12" s="20">
        <f t="shared" si="0"/>
        <v>7303.36</v>
      </c>
    </row>
    <row r="13" spans="1:8">
      <c r="A13" s="13">
        <v>45799</v>
      </c>
      <c r="B13" s="14" t="s">
        <v>19</v>
      </c>
      <c r="C13" s="15" t="s">
        <v>20</v>
      </c>
      <c r="D13" s="14" t="s">
        <v>21</v>
      </c>
      <c r="E13" s="23" t="s">
        <v>12</v>
      </c>
      <c r="F13" s="24">
        <f>22254+7120</f>
        <v>29374</v>
      </c>
      <c r="G13" s="25">
        <v>0.28</v>
      </c>
      <c r="H13" s="20">
        <f t="shared" si="0"/>
        <v>8224.72</v>
      </c>
    </row>
    <row r="14" spans="1:8">
      <c r="A14" s="18"/>
      <c r="B14" s="16"/>
      <c r="C14" s="19"/>
      <c r="D14" s="14"/>
      <c r="E14" s="16" t="s">
        <v>22</v>
      </c>
      <c r="F14" s="16">
        <v>1780</v>
      </c>
      <c r="G14" s="16">
        <v>0.24</v>
      </c>
      <c r="H14" s="20">
        <f t="shared" si="0"/>
        <v>427.2</v>
      </c>
    </row>
    <row r="15" spans="1:8">
      <c r="A15" s="18"/>
      <c r="B15" s="16"/>
      <c r="C15" s="19"/>
      <c r="D15" s="14"/>
      <c r="E15" s="16" t="s">
        <v>13</v>
      </c>
      <c r="F15" s="24">
        <f>22254+7120</f>
        <v>29374</v>
      </c>
      <c r="G15" s="16">
        <v>0.1</v>
      </c>
      <c r="H15" s="20">
        <f t="shared" si="0"/>
        <v>2937.4</v>
      </c>
    </row>
    <row r="16" spans="1:8">
      <c r="A16" s="18"/>
      <c r="B16" s="16"/>
      <c r="C16" s="19"/>
      <c r="D16" s="14"/>
      <c r="E16" s="16" t="s">
        <v>14</v>
      </c>
      <c r="F16" s="24">
        <f>22254+7120</f>
        <v>29374</v>
      </c>
      <c r="G16" s="16">
        <v>0.13</v>
      </c>
      <c r="H16" s="20">
        <f t="shared" si="0"/>
        <v>3818.62</v>
      </c>
    </row>
    <row r="17" spans="1:8">
      <c r="A17" s="18"/>
      <c r="B17" s="16"/>
      <c r="C17" s="19"/>
      <c r="D17" s="14"/>
      <c r="E17" s="16" t="s">
        <v>15</v>
      </c>
      <c r="F17" s="16">
        <f>29374*4</f>
        <v>117496</v>
      </c>
      <c r="G17" s="16">
        <v>0.042</v>
      </c>
      <c r="H17" s="20">
        <f t="shared" si="0"/>
        <v>4934.832</v>
      </c>
    </row>
    <row r="18" spans="1:8">
      <c r="A18" s="21"/>
      <c r="B18" s="16"/>
      <c r="C18" s="19"/>
      <c r="D18" s="14"/>
      <c r="E18" s="14" t="s">
        <v>16</v>
      </c>
      <c r="F18" s="24">
        <f>22254+7120</f>
        <v>29374</v>
      </c>
      <c r="G18" s="16">
        <v>0.58</v>
      </c>
      <c r="H18" s="17">
        <f t="shared" si="0"/>
        <v>17036.92</v>
      </c>
    </row>
    <row r="19" spans="8:8">
      <c r="H19" s="48">
        <f>SUM(H3:H18)</f>
        <v>71733.156</v>
      </c>
    </row>
  </sheetData>
  <autoFilter xmlns:etc="http://www.wps.cn/officeDocument/2017/etCustomData" ref="A1:H19" etc:filterBottomFollowUsedRange="0">
    <extLst/>
  </autoFilter>
  <mergeCells count="13">
    <mergeCell ref="A1:H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abSelected="1" zoomScale="115" zoomScaleNormal="115" zoomScaleSheetLayoutView="130" topLeftCell="A124" workbookViewId="0">
      <selection activeCell="E141" sqref="E141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7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28" t="s">
        <v>8</v>
      </c>
    </row>
    <row r="3" spans="1:8">
      <c r="A3" s="13">
        <v>45795</v>
      </c>
      <c r="B3" s="14" t="s">
        <v>23</v>
      </c>
      <c r="C3" s="15" t="s">
        <v>24</v>
      </c>
      <c r="D3" s="14" t="s">
        <v>25</v>
      </c>
      <c r="E3" s="23" t="s">
        <v>12</v>
      </c>
      <c r="F3" s="24">
        <f>26453+5040+20</f>
        <v>31513</v>
      </c>
      <c r="G3" s="25">
        <v>0.28</v>
      </c>
      <c r="H3" s="29">
        <f>F3*G3</f>
        <v>8823.64</v>
      </c>
    </row>
    <row r="4" spans="1:8">
      <c r="A4" s="18"/>
      <c r="B4" s="16"/>
      <c r="C4" s="19"/>
      <c r="D4" s="14"/>
      <c r="E4" s="16" t="s">
        <v>22</v>
      </c>
      <c r="F4" s="24">
        <v>2520</v>
      </c>
      <c r="G4" s="16">
        <v>0.24</v>
      </c>
      <c r="H4" s="30">
        <f t="shared" ref="H4:H14" si="0">F4*G4</f>
        <v>604.8</v>
      </c>
    </row>
    <row r="5" spans="1:8">
      <c r="A5" s="18"/>
      <c r="B5" s="16"/>
      <c r="C5" s="19"/>
      <c r="D5" s="14"/>
      <c r="E5" s="16" t="s">
        <v>13</v>
      </c>
      <c r="F5" s="24">
        <f>26453+5040+20</f>
        <v>31513</v>
      </c>
      <c r="G5" s="16">
        <v>0.1</v>
      </c>
      <c r="H5" s="30">
        <f t="shared" si="0"/>
        <v>3151.3</v>
      </c>
    </row>
    <row r="6" spans="1:8">
      <c r="A6" s="18"/>
      <c r="B6" s="16"/>
      <c r="C6" s="19"/>
      <c r="D6" s="14"/>
      <c r="E6" s="16" t="s">
        <v>14</v>
      </c>
      <c r="F6" s="24">
        <f>26453+5040+20</f>
        <v>31513</v>
      </c>
      <c r="G6" s="16">
        <v>0.13</v>
      </c>
      <c r="H6" s="30">
        <f t="shared" si="0"/>
        <v>4096.69</v>
      </c>
    </row>
    <row r="7" spans="1:8">
      <c r="A7" s="18"/>
      <c r="B7" s="16"/>
      <c r="C7" s="19"/>
      <c r="D7" s="14"/>
      <c r="E7" s="16" t="s">
        <v>26</v>
      </c>
      <c r="F7" s="16">
        <f>31513*5</f>
        <v>157565</v>
      </c>
      <c r="G7" s="16">
        <v>0.042</v>
      </c>
      <c r="H7" s="30">
        <f t="shared" si="0"/>
        <v>6617.73</v>
      </c>
    </row>
    <row r="8" s="27" customFormat="1" spans="1:8">
      <c r="A8" s="22">
        <v>45794</v>
      </c>
      <c r="B8" s="16"/>
      <c r="C8" s="19"/>
      <c r="D8" s="14"/>
      <c r="E8" s="14" t="s">
        <v>16</v>
      </c>
      <c r="F8" s="24">
        <f>26453+5040+20</f>
        <v>31513</v>
      </c>
      <c r="G8" s="16">
        <v>0.58</v>
      </c>
      <c r="H8" s="30">
        <f t="shared" si="0"/>
        <v>18277.54</v>
      </c>
    </row>
    <row r="9" s="27" customFormat="1" spans="1:8">
      <c r="A9" s="22">
        <v>45795</v>
      </c>
      <c r="B9" s="14">
        <v>79719</v>
      </c>
      <c r="C9" s="15" t="s">
        <v>27</v>
      </c>
      <c r="D9" s="14" t="s">
        <v>28</v>
      </c>
      <c r="E9" s="23" t="s">
        <v>12</v>
      </c>
      <c r="F9" s="24">
        <v>14693</v>
      </c>
      <c r="G9" s="25">
        <v>0.28</v>
      </c>
      <c r="H9" s="29">
        <f t="shared" si="0"/>
        <v>4114.04</v>
      </c>
    </row>
    <row r="10" s="27" customFormat="1" spans="1:8">
      <c r="A10" s="22"/>
      <c r="B10" s="16"/>
      <c r="C10" s="19"/>
      <c r="D10" s="14"/>
      <c r="E10" s="16" t="s">
        <v>13</v>
      </c>
      <c r="F10" s="24">
        <v>14693</v>
      </c>
      <c r="G10" s="16">
        <v>0.1</v>
      </c>
      <c r="H10" s="30">
        <f t="shared" si="0"/>
        <v>1469.3</v>
      </c>
    </row>
    <row r="11" s="27" customFormat="1" spans="1:8">
      <c r="A11" s="22"/>
      <c r="B11" s="16"/>
      <c r="C11" s="19"/>
      <c r="D11" s="14"/>
      <c r="E11" s="16" t="s">
        <v>14</v>
      </c>
      <c r="F11" s="24">
        <v>14693</v>
      </c>
      <c r="G11" s="16">
        <v>0.13</v>
      </c>
      <c r="H11" s="30">
        <f t="shared" si="0"/>
        <v>1910.09</v>
      </c>
    </row>
    <row r="12" s="27" customFormat="1" spans="1:8">
      <c r="A12" s="22"/>
      <c r="B12" s="16"/>
      <c r="C12" s="19"/>
      <c r="D12" s="14"/>
      <c r="E12" s="16" t="s">
        <v>26</v>
      </c>
      <c r="F12" s="16">
        <f>14693*5</f>
        <v>73465</v>
      </c>
      <c r="G12" s="16">
        <v>0.042</v>
      </c>
      <c r="H12" s="30">
        <f t="shared" si="0"/>
        <v>3085.53</v>
      </c>
    </row>
    <row r="13" s="27" customFormat="1" spans="1:8">
      <c r="A13" s="22">
        <v>45794</v>
      </c>
      <c r="B13" s="16"/>
      <c r="C13" s="19"/>
      <c r="D13" s="14"/>
      <c r="E13" s="14" t="s">
        <v>16</v>
      </c>
      <c r="F13" s="24">
        <v>14693</v>
      </c>
      <c r="G13" s="16">
        <v>0.58</v>
      </c>
      <c r="H13" s="30">
        <f t="shared" si="0"/>
        <v>8521.94</v>
      </c>
    </row>
    <row r="14" s="27" customFormat="1" spans="1:8">
      <c r="A14" s="13">
        <v>45803</v>
      </c>
      <c r="B14" s="14" t="s">
        <v>29</v>
      </c>
      <c r="C14" s="15" t="s">
        <v>30</v>
      </c>
      <c r="D14" s="14" t="s">
        <v>31</v>
      </c>
      <c r="E14" s="14" t="s">
        <v>12</v>
      </c>
      <c r="F14" s="16">
        <v>15232</v>
      </c>
      <c r="G14" s="25">
        <v>0.28</v>
      </c>
      <c r="H14" s="29">
        <f t="shared" si="0"/>
        <v>4264.96</v>
      </c>
    </row>
    <row r="15" s="27" customFormat="1" spans="1:8">
      <c r="A15" s="18"/>
      <c r="B15" s="16"/>
      <c r="C15" s="19"/>
      <c r="D15" s="14"/>
      <c r="E15" s="14" t="s">
        <v>32</v>
      </c>
      <c r="F15" s="16">
        <v>15232</v>
      </c>
      <c r="G15" s="31"/>
      <c r="H15" s="32"/>
    </row>
    <row r="16" s="27" customFormat="1" spans="1:8">
      <c r="A16" s="18"/>
      <c r="B16" s="16"/>
      <c r="C16" s="19"/>
      <c r="D16" s="14"/>
      <c r="E16" s="16" t="s">
        <v>13</v>
      </c>
      <c r="F16" s="16">
        <v>15232</v>
      </c>
      <c r="G16" s="16">
        <v>0.1</v>
      </c>
      <c r="H16" s="30">
        <f t="shared" ref="H16:H23" si="1">F16*G16</f>
        <v>1523.2</v>
      </c>
    </row>
    <row r="17" s="27" customFormat="1" spans="1:8">
      <c r="A17" s="18"/>
      <c r="B17" s="16"/>
      <c r="C17" s="19"/>
      <c r="D17" s="14"/>
      <c r="E17" s="14" t="s">
        <v>33</v>
      </c>
      <c r="F17" s="16">
        <v>15232</v>
      </c>
      <c r="G17" s="25">
        <v>0.28</v>
      </c>
      <c r="H17" s="29">
        <f t="shared" si="1"/>
        <v>4264.96</v>
      </c>
    </row>
    <row r="18" s="27" customFormat="1" spans="1:8">
      <c r="A18" s="21"/>
      <c r="B18" s="16"/>
      <c r="C18" s="19"/>
      <c r="D18" s="14"/>
      <c r="E18" s="14" t="s">
        <v>34</v>
      </c>
      <c r="F18" s="16">
        <v>15232</v>
      </c>
      <c r="G18" s="31">
        <v>0</v>
      </c>
      <c r="H18" s="32"/>
    </row>
    <row r="19" s="27" customFormat="1" spans="1:8">
      <c r="A19" s="18">
        <v>45798</v>
      </c>
      <c r="B19" s="16"/>
      <c r="C19" s="19"/>
      <c r="D19" s="14"/>
      <c r="E19" s="16" t="s">
        <v>14</v>
      </c>
      <c r="F19" s="16">
        <v>15232</v>
      </c>
      <c r="G19" s="16">
        <v>0.13</v>
      </c>
      <c r="H19" s="30">
        <f t="shared" si="1"/>
        <v>1980.16</v>
      </c>
    </row>
    <row r="20" spans="1:8">
      <c r="A20" s="18"/>
      <c r="B20" s="16"/>
      <c r="C20" s="19"/>
      <c r="D20" s="14"/>
      <c r="E20" s="16" t="s">
        <v>15</v>
      </c>
      <c r="F20" s="16">
        <f>F19*4</f>
        <v>60928</v>
      </c>
      <c r="G20" s="16">
        <v>0.042</v>
      </c>
      <c r="H20" s="30">
        <f t="shared" si="1"/>
        <v>2558.976</v>
      </c>
    </row>
    <row r="21" spans="1:8">
      <c r="A21" s="22">
        <v>45797</v>
      </c>
      <c r="B21" s="16"/>
      <c r="C21" s="19"/>
      <c r="D21" s="14"/>
      <c r="E21" s="16" t="s">
        <v>35</v>
      </c>
      <c r="F21" s="16">
        <v>15232</v>
      </c>
      <c r="G21" s="16">
        <v>0.03</v>
      </c>
      <c r="H21" s="30">
        <f t="shared" si="1"/>
        <v>456.96</v>
      </c>
    </row>
    <row r="22" spans="1:8">
      <c r="A22" s="22">
        <v>45798</v>
      </c>
      <c r="B22" s="16"/>
      <c r="C22" s="19"/>
      <c r="D22" s="14"/>
      <c r="E22" s="14" t="s">
        <v>16</v>
      </c>
      <c r="F22" s="16">
        <v>15232</v>
      </c>
      <c r="G22" s="16">
        <v>0.58</v>
      </c>
      <c r="H22" s="30">
        <f t="shared" si="1"/>
        <v>8834.56</v>
      </c>
    </row>
    <row r="23" spans="1:8">
      <c r="A23" s="13">
        <v>45803</v>
      </c>
      <c r="B23" s="14">
        <v>78955</v>
      </c>
      <c r="C23" s="15" t="s">
        <v>36</v>
      </c>
      <c r="D23" s="14" t="s">
        <v>37</v>
      </c>
      <c r="E23" s="14" t="s">
        <v>12</v>
      </c>
      <c r="F23" s="16">
        <v>12594</v>
      </c>
      <c r="G23" s="25">
        <v>0.28</v>
      </c>
      <c r="H23" s="29">
        <f t="shared" si="1"/>
        <v>3526.32</v>
      </c>
    </row>
    <row r="24" spans="1:8">
      <c r="A24" s="18"/>
      <c r="B24" s="16"/>
      <c r="C24" s="19"/>
      <c r="D24" s="14"/>
      <c r="E24" s="14" t="s">
        <v>32</v>
      </c>
      <c r="F24" s="16">
        <v>12594</v>
      </c>
      <c r="G24" s="31">
        <v>0</v>
      </c>
      <c r="H24" s="32"/>
    </row>
    <row r="25" spans="1:8">
      <c r="A25" s="18">
        <v>45803</v>
      </c>
      <c r="B25" s="16"/>
      <c r="C25" s="19"/>
      <c r="D25" s="14"/>
      <c r="E25" s="16" t="s">
        <v>13</v>
      </c>
      <c r="F25" s="16">
        <v>12594</v>
      </c>
      <c r="G25" s="16">
        <v>0.1</v>
      </c>
      <c r="H25" s="30">
        <f t="shared" ref="H25:H31" si="2">F25*G25</f>
        <v>1259.4</v>
      </c>
    </row>
    <row r="26" spans="1:8">
      <c r="A26" s="18"/>
      <c r="B26" s="16"/>
      <c r="C26" s="19"/>
      <c r="D26" s="14"/>
      <c r="E26" s="23" t="s">
        <v>33</v>
      </c>
      <c r="F26" s="24">
        <v>12594</v>
      </c>
      <c r="G26" s="25">
        <v>0.28</v>
      </c>
      <c r="H26" s="29">
        <f t="shared" si="2"/>
        <v>3526.32</v>
      </c>
    </row>
    <row r="27" spans="1:8">
      <c r="A27" s="21"/>
      <c r="B27" s="16"/>
      <c r="C27" s="19"/>
      <c r="D27" s="14"/>
      <c r="E27" s="23" t="s">
        <v>34</v>
      </c>
      <c r="F27" s="24">
        <v>12594</v>
      </c>
      <c r="G27" s="31">
        <v>0</v>
      </c>
      <c r="H27" s="32"/>
    </row>
    <row r="28" spans="1:8">
      <c r="A28" s="18">
        <v>45798</v>
      </c>
      <c r="B28" s="16"/>
      <c r="C28" s="19"/>
      <c r="D28" s="14"/>
      <c r="E28" s="16" t="s">
        <v>14</v>
      </c>
      <c r="F28" s="24">
        <v>12594</v>
      </c>
      <c r="G28" s="16">
        <v>0.13</v>
      </c>
      <c r="H28" s="30">
        <f t="shared" si="2"/>
        <v>1637.22</v>
      </c>
    </row>
    <row r="29" spans="1:8">
      <c r="A29" s="18"/>
      <c r="B29" s="16"/>
      <c r="C29" s="19"/>
      <c r="D29" s="14"/>
      <c r="E29" s="16" t="s">
        <v>15</v>
      </c>
      <c r="F29" s="16">
        <f>F28*4</f>
        <v>50376</v>
      </c>
      <c r="G29" s="16">
        <v>0.042</v>
      </c>
      <c r="H29" s="30">
        <f t="shared" si="2"/>
        <v>2115.792</v>
      </c>
    </row>
    <row r="30" spans="1:8">
      <c r="A30" s="22">
        <v>45797</v>
      </c>
      <c r="B30" s="16"/>
      <c r="C30" s="19"/>
      <c r="D30" s="14"/>
      <c r="E30" s="16" t="s">
        <v>35</v>
      </c>
      <c r="F30" s="24">
        <v>12594</v>
      </c>
      <c r="G30" s="16">
        <v>0.03</v>
      </c>
      <c r="H30" s="30">
        <f t="shared" si="2"/>
        <v>377.82</v>
      </c>
    </row>
    <row r="31" spans="1:8">
      <c r="A31" s="22">
        <v>45798</v>
      </c>
      <c r="B31" s="16"/>
      <c r="C31" s="19"/>
      <c r="D31" s="14"/>
      <c r="E31" s="14" t="s">
        <v>16</v>
      </c>
      <c r="F31" s="24">
        <v>12594</v>
      </c>
      <c r="G31" s="16">
        <v>0.58</v>
      </c>
      <c r="H31" s="30">
        <f t="shared" si="2"/>
        <v>7304.52</v>
      </c>
    </row>
    <row r="32" spans="8:8">
      <c r="H32" s="26">
        <f>SUM(H3:H31)</f>
        <v>104303.768</v>
      </c>
    </row>
    <row r="35" spans="1:8">
      <c r="A35" s="33">
        <v>45792</v>
      </c>
      <c r="B35" s="34" t="s">
        <v>38</v>
      </c>
      <c r="C35" s="35" t="s">
        <v>39</v>
      </c>
      <c r="D35" s="34" t="s">
        <v>40</v>
      </c>
      <c r="E35" s="36" t="s">
        <v>12</v>
      </c>
      <c r="F35" s="37">
        <f t="shared" ref="F35:F38" si="3">10077+2520+4197+10</f>
        <v>16804</v>
      </c>
      <c r="G35" s="38">
        <v>0.28</v>
      </c>
      <c r="H35" s="39">
        <f t="shared" ref="H35:H52" si="4">F35*G35</f>
        <v>4705.12</v>
      </c>
    </row>
    <row r="36" spans="1:8">
      <c r="A36" s="40"/>
      <c r="B36" s="41"/>
      <c r="C36" s="42"/>
      <c r="D36" s="34"/>
      <c r="E36" s="41" t="s">
        <v>22</v>
      </c>
      <c r="F36" s="37">
        <v>630</v>
      </c>
      <c r="G36" s="41">
        <v>0.24</v>
      </c>
      <c r="H36" s="43">
        <f t="shared" si="4"/>
        <v>151.2</v>
      </c>
    </row>
    <row r="37" spans="1:8">
      <c r="A37" s="40"/>
      <c r="B37" s="41"/>
      <c r="C37" s="42"/>
      <c r="D37" s="34"/>
      <c r="E37" s="41" t="s">
        <v>13</v>
      </c>
      <c r="F37" s="37">
        <f t="shared" si="3"/>
        <v>16804</v>
      </c>
      <c r="G37" s="41">
        <v>0.1</v>
      </c>
      <c r="H37" s="43">
        <f t="shared" si="4"/>
        <v>1680.4</v>
      </c>
    </row>
    <row r="38" spans="1:8">
      <c r="A38" s="40"/>
      <c r="B38" s="41"/>
      <c r="C38" s="42"/>
      <c r="D38" s="34"/>
      <c r="E38" s="41" t="s">
        <v>14</v>
      </c>
      <c r="F38" s="37">
        <f t="shared" si="3"/>
        <v>16804</v>
      </c>
      <c r="G38" s="41">
        <v>0.13</v>
      </c>
      <c r="H38" s="43">
        <f t="shared" si="4"/>
        <v>2184.52</v>
      </c>
    </row>
    <row r="39" spans="1:8">
      <c r="A39" s="40"/>
      <c r="B39" s="41"/>
      <c r="C39" s="42"/>
      <c r="D39" s="34"/>
      <c r="E39" s="41" t="s">
        <v>15</v>
      </c>
      <c r="F39" s="41">
        <f>16804*4</f>
        <v>67216</v>
      </c>
      <c r="G39" s="41">
        <v>0.042</v>
      </c>
      <c r="H39" s="43">
        <f t="shared" si="4"/>
        <v>2823.072</v>
      </c>
    </row>
    <row r="40" spans="1:8">
      <c r="A40" s="44"/>
      <c r="B40" s="41"/>
      <c r="C40" s="42"/>
      <c r="D40" s="34"/>
      <c r="E40" s="34" t="s">
        <v>16</v>
      </c>
      <c r="F40" s="37">
        <f>10077+2520+4197+10</f>
        <v>16804</v>
      </c>
      <c r="G40" s="41">
        <v>0.58</v>
      </c>
      <c r="H40" s="43">
        <f t="shared" si="4"/>
        <v>9746.32</v>
      </c>
    </row>
    <row r="41" spans="1:8">
      <c r="A41" s="33">
        <v>45792</v>
      </c>
      <c r="B41" s="34" t="s">
        <v>41</v>
      </c>
      <c r="C41" s="35" t="s">
        <v>42</v>
      </c>
      <c r="D41" s="34" t="s">
        <v>43</v>
      </c>
      <c r="E41" s="36" t="s">
        <v>12</v>
      </c>
      <c r="F41" s="37">
        <f t="shared" ref="F41:F44" si="5">10078+2520+4198+10</f>
        <v>16806</v>
      </c>
      <c r="G41" s="38">
        <v>0.28</v>
      </c>
      <c r="H41" s="39">
        <f t="shared" si="4"/>
        <v>4705.68</v>
      </c>
    </row>
    <row r="42" spans="1:8">
      <c r="A42" s="40"/>
      <c r="B42" s="41"/>
      <c r="C42" s="42"/>
      <c r="D42" s="34"/>
      <c r="E42" s="41" t="s">
        <v>22</v>
      </c>
      <c r="F42" s="37">
        <v>630</v>
      </c>
      <c r="G42" s="41">
        <v>0.24</v>
      </c>
      <c r="H42" s="43">
        <f t="shared" si="4"/>
        <v>151.2</v>
      </c>
    </row>
    <row r="43" spans="1:8">
      <c r="A43" s="40"/>
      <c r="B43" s="41"/>
      <c r="C43" s="42"/>
      <c r="D43" s="34"/>
      <c r="E43" s="41" t="s">
        <v>13</v>
      </c>
      <c r="F43" s="37">
        <f t="shared" si="5"/>
        <v>16806</v>
      </c>
      <c r="G43" s="41">
        <v>0.1</v>
      </c>
      <c r="H43" s="43">
        <f t="shared" si="4"/>
        <v>1680.6</v>
      </c>
    </row>
    <row r="44" spans="1:8">
      <c r="A44" s="40"/>
      <c r="B44" s="41"/>
      <c r="C44" s="42"/>
      <c r="D44" s="34"/>
      <c r="E44" s="41" t="s">
        <v>14</v>
      </c>
      <c r="F44" s="37">
        <f t="shared" si="5"/>
        <v>16806</v>
      </c>
      <c r="G44" s="41">
        <v>0.13</v>
      </c>
      <c r="H44" s="43">
        <f t="shared" si="4"/>
        <v>2184.78</v>
      </c>
    </row>
    <row r="45" spans="1:8">
      <c r="A45" s="40"/>
      <c r="B45" s="41"/>
      <c r="C45" s="42"/>
      <c r="D45" s="34"/>
      <c r="E45" s="41" t="s">
        <v>15</v>
      </c>
      <c r="F45" s="41">
        <f>16806*4</f>
        <v>67224</v>
      </c>
      <c r="G45" s="41">
        <v>0.042</v>
      </c>
      <c r="H45" s="43">
        <f t="shared" si="4"/>
        <v>2823.408</v>
      </c>
    </row>
    <row r="46" spans="1:8">
      <c r="A46" s="44"/>
      <c r="B46" s="41"/>
      <c r="C46" s="42"/>
      <c r="D46" s="34"/>
      <c r="E46" s="34" t="s">
        <v>16</v>
      </c>
      <c r="F46" s="37">
        <f>10078+2520+4198+10</f>
        <v>16806</v>
      </c>
      <c r="G46" s="41">
        <v>0.58</v>
      </c>
      <c r="H46" s="43">
        <f t="shared" si="4"/>
        <v>9747.48</v>
      </c>
    </row>
    <row r="47" spans="1:8">
      <c r="A47" s="33">
        <v>45792</v>
      </c>
      <c r="B47" s="34" t="s">
        <v>44</v>
      </c>
      <c r="C47" s="35" t="s">
        <v>45</v>
      </c>
      <c r="D47" s="34" t="s">
        <v>46</v>
      </c>
      <c r="E47" s="36" t="s">
        <v>12</v>
      </c>
      <c r="F47" s="37">
        <f t="shared" ref="F47:F49" si="6">11548+10</f>
        <v>11558</v>
      </c>
      <c r="G47" s="38">
        <v>0.28</v>
      </c>
      <c r="H47" s="39">
        <f t="shared" si="4"/>
        <v>3236.24</v>
      </c>
    </row>
    <row r="48" spans="1:8">
      <c r="A48" s="40"/>
      <c r="B48" s="41"/>
      <c r="C48" s="42"/>
      <c r="D48" s="34"/>
      <c r="E48" s="41" t="s">
        <v>13</v>
      </c>
      <c r="F48" s="37">
        <f t="shared" si="6"/>
        <v>11558</v>
      </c>
      <c r="G48" s="41">
        <v>0.1</v>
      </c>
      <c r="H48" s="43">
        <f t="shared" si="4"/>
        <v>1155.8</v>
      </c>
    </row>
    <row r="49" spans="1:8">
      <c r="A49" s="40"/>
      <c r="B49" s="41"/>
      <c r="C49" s="42"/>
      <c r="D49" s="34"/>
      <c r="E49" s="41" t="s">
        <v>14</v>
      </c>
      <c r="F49" s="37">
        <f t="shared" si="6"/>
        <v>11558</v>
      </c>
      <c r="G49" s="41">
        <v>0.13</v>
      </c>
      <c r="H49" s="43">
        <f t="shared" si="4"/>
        <v>1502.54</v>
      </c>
    </row>
    <row r="50" spans="1:8">
      <c r="A50" s="40"/>
      <c r="B50" s="41"/>
      <c r="C50" s="42"/>
      <c r="D50" s="34"/>
      <c r="E50" s="41" t="s">
        <v>15</v>
      </c>
      <c r="F50" s="41">
        <f>11558*4</f>
        <v>46232</v>
      </c>
      <c r="G50" s="41">
        <v>0.042</v>
      </c>
      <c r="H50" s="43">
        <f t="shared" si="4"/>
        <v>1941.744</v>
      </c>
    </row>
    <row r="51" spans="1:8">
      <c r="A51" s="40"/>
      <c r="B51" s="41"/>
      <c r="C51" s="42"/>
      <c r="D51" s="34"/>
      <c r="E51" s="41" t="s">
        <v>35</v>
      </c>
      <c r="F51" s="37">
        <f>11548+10</f>
        <v>11558</v>
      </c>
      <c r="G51" s="41">
        <v>0.03</v>
      </c>
      <c r="H51" s="43">
        <f t="shared" si="4"/>
        <v>346.74</v>
      </c>
    </row>
    <row r="52" spans="1:8">
      <c r="A52" s="44"/>
      <c r="B52" s="41"/>
      <c r="C52" s="42"/>
      <c r="D52" s="34"/>
      <c r="E52" s="34" t="s">
        <v>16</v>
      </c>
      <c r="F52" s="37">
        <f>11548+10</f>
        <v>11558</v>
      </c>
      <c r="G52" s="41">
        <v>0.58</v>
      </c>
      <c r="H52" s="43">
        <f t="shared" si="4"/>
        <v>6703.64</v>
      </c>
    </row>
    <row r="53" spans="8:8">
      <c r="H53" s="26">
        <f>SUM(H35:H52)</f>
        <v>57470.484</v>
      </c>
    </row>
    <row r="56" spans="1:8">
      <c r="A56" s="13">
        <v>45792</v>
      </c>
      <c r="B56" s="14" t="s">
        <v>47</v>
      </c>
      <c r="C56" s="15" t="s">
        <v>48</v>
      </c>
      <c r="D56" s="14" t="s">
        <v>49</v>
      </c>
      <c r="E56" s="23" t="s">
        <v>12</v>
      </c>
      <c r="F56" s="24">
        <f>26452+5040+20</f>
        <v>31512</v>
      </c>
      <c r="G56" s="25">
        <v>0.28</v>
      </c>
      <c r="H56" s="45">
        <f t="shared" ref="H56:H81" si="7">F56*G56</f>
        <v>8823.36</v>
      </c>
    </row>
    <row r="57" spans="1:8">
      <c r="A57" s="18"/>
      <c r="B57" s="16"/>
      <c r="C57" s="19"/>
      <c r="D57" s="14"/>
      <c r="E57" s="23" t="s">
        <v>50</v>
      </c>
      <c r="F57" s="24">
        <f>28762+5040+20</f>
        <v>33822</v>
      </c>
      <c r="G57" s="16">
        <v>0.28</v>
      </c>
      <c r="H57" s="46">
        <f t="shared" si="7"/>
        <v>9470.16</v>
      </c>
    </row>
    <row r="58" spans="1:8">
      <c r="A58" s="18"/>
      <c r="B58" s="16"/>
      <c r="C58" s="19"/>
      <c r="D58" s="14"/>
      <c r="E58" s="16" t="s">
        <v>22</v>
      </c>
      <c r="F58" s="24">
        <v>1260</v>
      </c>
      <c r="G58" s="16">
        <v>0.24</v>
      </c>
      <c r="H58" s="46">
        <f t="shared" si="7"/>
        <v>302.4</v>
      </c>
    </row>
    <row r="59" spans="1:8">
      <c r="A59" s="18"/>
      <c r="B59" s="16"/>
      <c r="C59" s="19"/>
      <c r="D59" s="14"/>
      <c r="E59" s="25" t="s">
        <v>13</v>
      </c>
      <c r="F59" s="47">
        <f>26452+5040+20</f>
        <v>31512</v>
      </c>
      <c r="G59" s="25">
        <v>0.1</v>
      </c>
      <c r="H59" s="45">
        <f t="shared" si="7"/>
        <v>3151.2</v>
      </c>
    </row>
    <row r="60" spans="1:8">
      <c r="A60" s="18"/>
      <c r="B60" s="16"/>
      <c r="C60" s="19"/>
      <c r="D60" s="14"/>
      <c r="E60" s="23" t="s">
        <v>51</v>
      </c>
      <c r="F60" s="24">
        <f>F57-F59</f>
        <v>2310</v>
      </c>
      <c r="G60" s="16">
        <v>0.1</v>
      </c>
      <c r="H60" s="46">
        <f t="shared" si="7"/>
        <v>231</v>
      </c>
    </row>
    <row r="61" spans="1:8">
      <c r="A61" s="18"/>
      <c r="B61" s="16"/>
      <c r="C61" s="19"/>
      <c r="D61" s="14"/>
      <c r="E61" s="16" t="s">
        <v>14</v>
      </c>
      <c r="F61" s="24">
        <f>28762+5040+20</f>
        <v>33822</v>
      </c>
      <c r="G61" s="16">
        <v>0.13</v>
      </c>
      <c r="H61" s="46">
        <f t="shared" si="7"/>
        <v>4396.86</v>
      </c>
    </row>
    <row r="62" spans="1:8">
      <c r="A62" s="18"/>
      <c r="B62" s="16"/>
      <c r="C62" s="19"/>
      <c r="D62" s="14"/>
      <c r="E62" s="16" t="s">
        <v>15</v>
      </c>
      <c r="F62" s="16">
        <f>33822*4</f>
        <v>135288</v>
      </c>
      <c r="G62" s="16">
        <v>0.042</v>
      </c>
      <c r="H62" s="46">
        <f t="shared" si="7"/>
        <v>5682.096</v>
      </c>
    </row>
    <row r="63" spans="1:8">
      <c r="A63" s="18"/>
      <c r="B63" s="16"/>
      <c r="C63" s="19"/>
      <c r="D63" s="14"/>
      <c r="E63" s="14" t="s">
        <v>16</v>
      </c>
      <c r="F63" s="24">
        <f>28762+5040+20</f>
        <v>33822</v>
      </c>
      <c r="G63" s="16">
        <v>0.58</v>
      </c>
      <c r="H63" s="46">
        <f t="shared" si="7"/>
        <v>19616.76</v>
      </c>
    </row>
    <row r="64" spans="1:8">
      <c r="A64" s="22">
        <v>45792</v>
      </c>
      <c r="B64" s="14" t="s">
        <v>52</v>
      </c>
      <c r="C64" s="15" t="s">
        <v>53</v>
      </c>
      <c r="D64" s="14" t="s">
        <v>54</v>
      </c>
      <c r="E64" s="23" t="s">
        <v>12</v>
      </c>
      <c r="F64" s="24">
        <f t="shared" ref="F64:F66" si="8">27815+10</f>
        <v>27825</v>
      </c>
      <c r="G64" s="25">
        <v>0.28</v>
      </c>
      <c r="H64" s="29">
        <f t="shared" si="7"/>
        <v>7791</v>
      </c>
    </row>
    <row r="65" spans="1:8">
      <c r="A65" s="22"/>
      <c r="B65" s="16"/>
      <c r="C65" s="19"/>
      <c r="D65" s="14"/>
      <c r="E65" s="16" t="s">
        <v>13</v>
      </c>
      <c r="F65" s="24">
        <f t="shared" si="8"/>
        <v>27825</v>
      </c>
      <c r="G65" s="16">
        <v>0.1</v>
      </c>
      <c r="H65" s="30">
        <f t="shared" si="7"/>
        <v>2782.5</v>
      </c>
    </row>
    <row r="66" spans="1:8">
      <c r="A66" s="22"/>
      <c r="B66" s="16"/>
      <c r="C66" s="19"/>
      <c r="D66" s="14"/>
      <c r="E66" s="16" t="s">
        <v>14</v>
      </c>
      <c r="F66" s="24">
        <f t="shared" si="8"/>
        <v>27825</v>
      </c>
      <c r="G66" s="16">
        <v>0.13</v>
      </c>
      <c r="H66" s="30">
        <f t="shared" si="7"/>
        <v>3617.25</v>
      </c>
    </row>
    <row r="67" spans="1:8">
      <c r="A67" s="22"/>
      <c r="B67" s="16"/>
      <c r="C67" s="19"/>
      <c r="D67" s="14"/>
      <c r="E67" s="16" t="s">
        <v>15</v>
      </c>
      <c r="F67" s="16">
        <f>27825*4</f>
        <v>111300</v>
      </c>
      <c r="G67" s="16">
        <v>0.042</v>
      </c>
      <c r="H67" s="30">
        <f t="shared" si="7"/>
        <v>4674.6</v>
      </c>
    </row>
    <row r="68" spans="1:8">
      <c r="A68" s="22"/>
      <c r="B68" s="16"/>
      <c r="C68" s="19"/>
      <c r="D68" s="14"/>
      <c r="E68" s="14" t="s">
        <v>16</v>
      </c>
      <c r="F68" s="24">
        <f>27815+10</f>
        <v>27825</v>
      </c>
      <c r="G68" s="16">
        <v>0.58</v>
      </c>
      <c r="H68" s="30">
        <f t="shared" si="7"/>
        <v>16138.5</v>
      </c>
    </row>
    <row r="69" spans="1:8">
      <c r="A69" s="13">
        <v>45793</v>
      </c>
      <c r="B69" s="14" t="s">
        <v>55</v>
      </c>
      <c r="C69" s="15" t="s">
        <v>56</v>
      </c>
      <c r="D69" s="14" t="s">
        <v>57</v>
      </c>
      <c r="E69" s="14" t="s">
        <v>12</v>
      </c>
      <c r="F69" s="16">
        <f t="shared" ref="F69:F73" si="9">26245+6288</f>
        <v>32533</v>
      </c>
      <c r="G69" s="16">
        <v>0.28</v>
      </c>
      <c r="H69" s="30">
        <f t="shared" si="7"/>
        <v>9109.24</v>
      </c>
    </row>
    <row r="70" spans="1:8">
      <c r="A70" s="18"/>
      <c r="B70" s="16"/>
      <c r="C70" s="19"/>
      <c r="D70" s="14"/>
      <c r="E70" s="16" t="s">
        <v>13</v>
      </c>
      <c r="F70" s="16">
        <f t="shared" si="9"/>
        <v>32533</v>
      </c>
      <c r="G70" s="16">
        <v>0.1</v>
      </c>
      <c r="H70" s="30">
        <f t="shared" si="7"/>
        <v>3253.3</v>
      </c>
    </row>
    <row r="71" spans="1:8">
      <c r="A71" s="18"/>
      <c r="B71" s="16"/>
      <c r="C71" s="19"/>
      <c r="D71" s="14"/>
      <c r="E71" s="16" t="s">
        <v>22</v>
      </c>
      <c r="F71" s="16">
        <v>1572</v>
      </c>
      <c r="G71" s="16">
        <v>0.24</v>
      </c>
      <c r="H71" s="29">
        <f t="shared" si="7"/>
        <v>377.28</v>
      </c>
    </row>
    <row r="72" spans="1:8">
      <c r="A72" s="18"/>
      <c r="B72" s="16"/>
      <c r="C72" s="19"/>
      <c r="D72" s="14"/>
      <c r="E72" s="14" t="s">
        <v>58</v>
      </c>
      <c r="F72" s="16">
        <f t="shared" si="9"/>
        <v>32533</v>
      </c>
      <c r="G72" s="16">
        <v>0.13</v>
      </c>
      <c r="H72" s="30">
        <f t="shared" si="7"/>
        <v>4229.29</v>
      </c>
    </row>
    <row r="73" spans="1:8">
      <c r="A73" s="18"/>
      <c r="B73" s="16"/>
      <c r="C73" s="19"/>
      <c r="D73" s="14"/>
      <c r="E73" s="16" t="s">
        <v>16</v>
      </c>
      <c r="F73" s="16">
        <f t="shared" si="9"/>
        <v>32533</v>
      </c>
      <c r="G73" s="16">
        <v>0.58</v>
      </c>
      <c r="H73" s="30">
        <f t="shared" si="7"/>
        <v>18869.14</v>
      </c>
    </row>
    <row r="74" spans="1:8">
      <c r="A74" s="21"/>
      <c r="B74" s="16"/>
      <c r="C74" s="19"/>
      <c r="D74" s="14"/>
      <c r="E74" s="16" t="s">
        <v>15</v>
      </c>
      <c r="F74" s="16">
        <f>32533*4</f>
        <v>130132</v>
      </c>
      <c r="G74" s="16">
        <v>0.042</v>
      </c>
      <c r="H74" s="30">
        <f t="shared" si="7"/>
        <v>5465.544</v>
      </c>
    </row>
    <row r="75" spans="1:8">
      <c r="A75" s="13">
        <v>45812</v>
      </c>
      <c r="B75" s="14" t="s">
        <v>59</v>
      </c>
      <c r="C75" s="15" t="s">
        <v>60</v>
      </c>
      <c r="D75" s="14" t="s">
        <v>61</v>
      </c>
      <c r="E75" s="23" t="s">
        <v>12</v>
      </c>
      <c r="F75" s="24">
        <v>31510</v>
      </c>
      <c r="G75" s="25">
        <v>0.28</v>
      </c>
      <c r="H75" s="29">
        <f t="shared" si="7"/>
        <v>8822.8</v>
      </c>
    </row>
    <row r="76" spans="1:8">
      <c r="A76" s="18"/>
      <c r="B76" s="16"/>
      <c r="C76" s="19"/>
      <c r="D76" s="14"/>
      <c r="E76" s="16" t="s">
        <v>62</v>
      </c>
      <c r="F76" s="16">
        <v>2202</v>
      </c>
      <c r="G76" s="16">
        <v>0.24</v>
      </c>
      <c r="H76" s="29">
        <f t="shared" si="7"/>
        <v>528.48</v>
      </c>
    </row>
    <row r="77" spans="1:8">
      <c r="A77" s="18"/>
      <c r="B77" s="16"/>
      <c r="C77" s="19"/>
      <c r="D77" s="14"/>
      <c r="E77" s="16" t="s">
        <v>13</v>
      </c>
      <c r="F77" s="24">
        <v>31510</v>
      </c>
      <c r="G77" s="16">
        <v>0.1</v>
      </c>
      <c r="H77" s="29">
        <f t="shared" si="7"/>
        <v>3151</v>
      </c>
    </row>
    <row r="78" spans="1:8">
      <c r="A78" s="18"/>
      <c r="B78" s="16"/>
      <c r="C78" s="19"/>
      <c r="D78" s="14"/>
      <c r="E78" s="16" t="s">
        <v>14</v>
      </c>
      <c r="F78" s="24">
        <v>31510</v>
      </c>
      <c r="G78" s="16">
        <v>0.13</v>
      </c>
      <c r="H78" s="29">
        <f t="shared" si="7"/>
        <v>4096.3</v>
      </c>
    </row>
    <row r="79" spans="1:8">
      <c r="A79" s="22">
        <v>45816</v>
      </c>
      <c r="B79" s="16"/>
      <c r="C79" s="19"/>
      <c r="D79" s="14"/>
      <c r="E79" s="16" t="s">
        <v>26</v>
      </c>
      <c r="F79" s="16">
        <v>157550</v>
      </c>
      <c r="G79" s="16">
        <v>0.042</v>
      </c>
      <c r="H79" s="29">
        <f t="shared" si="7"/>
        <v>6617.1</v>
      </c>
    </row>
    <row r="80" spans="1:8">
      <c r="A80" s="13">
        <v>45812</v>
      </c>
      <c r="B80" s="16"/>
      <c r="C80" s="19"/>
      <c r="D80" s="14"/>
      <c r="E80" s="16" t="s">
        <v>35</v>
      </c>
      <c r="F80" s="24">
        <v>31510</v>
      </c>
      <c r="G80" s="16">
        <v>0.03</v>
      </c>
      <c r="H80" s="29">
        <f t="shared" si="7"/>
        <v>945.3</v>
      </c>
    </row>
    <row r="81" spans="1:8">
      <c r="A81" s="21"/>
      <c r="B81" s="16"/>
      <c r="C81" s="19"/>
      <c r="D81" s="14"/>
      <c r="E81" s="14" t="s">
        <v>16</v>
      </c>
      <c r="F81" s="24">
        <v>31510</v>
      </c>
      <c r="G81" s="16">
        <v>0.58</v>
      </c>
      <c r="H81" s="30">
        <f t="shared" si="7"/>
        <v>18275.8</v>
      </c>
    </row>
    <row r="82" spans="8:8">
      <c r="H82" s="48">
        <f>SUM(H56:H81)</f>
        <v>170418.26</v>
      </c>
    </row>
    <row r="85" spans="1:8">
      <c r="A85" s="13">
        <v>45786</v>
      </c>
      <c r="B85" s="14" t="s">
        <v>63</v>
      </c>
      <c r="C85" s="15" t="s">
        <v>64</v>
      </c>
      <c r="D85" s="14" t="s">
        <v>65</v>
      </c>
      <c r="E85" s="23" t="s">
        <v>12</v>
      </c>
      <c r="F85" s="24">
        <f t="shared" ref="F85:F88" si="10">9029+2520+5247+10</f>
        <v>16806</v>
      </c>
      <c r="G85" s="25">
        <v>0.28</v>
      </c>
      <c r="H85" s="29">
        <f t="shared" ref="H85:H93" si="11">F85*G85</f>
        <v>4705.68</v>
      </c>
    </row>
    <row r="86" spans="1:8">
      <c r="A86" s="18"/>
      <c r="B86" s="16"/>
      <c r="C86" s="19"/>
      <c r="D86" s="14"/>
      <c r="E86" s="16" t="s">
        <v>62</v>
      </c>
      <c r="F86" s="24">
        <v>630</v>
      </c>
      <c r="G86" s="16">
        <v>0.24</v>
      </c>
      <c r="H86" s="30">
        <f t="shared" si="11"/>
        <v>151.2</v>
      </c>
    </row>
    <row r="87" spans="1:8">
      <c r="A87" s="21"/>
      <c r="B87" s="16"/>
      <c r="C87" s="19"/>
      <c r="D87" s="14"/>
      <c r="E87" s="16" t="s">
        <v>13</v>
      </c>
      <c r="F87" s="24">
        <f t="shared" si="10"/>
        <v>16806</v>
      </c>
      <c r="G87" s="16">
        <v>0.1</v>
      </c>
      <c r="H87" s="30">
        <f t="shared" si="11"/>
        <v>1680.6</v>
      </c>
    </row>
    <row r="88" spans="1:8">
      <c r="A88" s="18">
        <v>45784</v>
      </c>
      <c r="B88" s="16"/>
      <c r="C88" s="19"/>
      <c r="D88" s="14"/>
      <c r="E88" s="16" t="s">
        <v>14</v>
      </c>
      <c r="F88" s="24">
        <f t="shared" si="10"/>
        <v>16806</v>
      </c>
      <c r="G88" s="16">
        <v>0.13</v>
      </c>
      <c r="H88" s="30">
        <f t="shared" si="11"/>
        <v>2184.78</v>
      </c>
    </row>
    <row r="89" spans="1:8">
      <c r="A89" s="18"/>
      <c r="B89" s="16"/>
      <c r="C89" s="19"/>
      <c r="D89" s="14"/>
      <c r="E89" s="16" t="s">
        <v>15</v>
      </c>
      <c r="F89" s="16">
        <f>16806*4</f>
        <v>67224</v>
      </c>
      <c r="G89" s="16">
        <v>0.042</v>
      </c>
      <c r="H89" s="30">
        <f t="shared" si="11"/>
        <v>2823.408</v>
      </c>
    </row>
    <row r="90" spans="1:8">
      <c r="A90" s="18"/>
      <c r="B90" s="16"/>
      <c r="C90" s="19"/>
      <c r="D90" s="14"/>
      <c r="E90" s="16" t="s">
        <v>35</v>
      </c>
      <c r="F90" s="24">
        <f t="shared" ref="F90:F93" si="12">9029+2520+5247+10</f>
        <v>16806</v>
      </c>
      <c r="G90" s="16">
        <v>0.03</v>
      </c>
      <c r="H90" s="30">
        <f t="shared" si="11"/>
        <v>504.18</v>
      </c>
    </row>
    <row r="91" spans="1:8">
      <c r="A91" s="21"/>
      <c r="B91" s="16"/>
      <c r="C91" s="19"/>
      <c r="D91" s="14"/>
      <c r="E91" s="14" t="s">
        <v>16</v>
      </c>
      <c r="F91" s="24">
        <f t="shared" si="12"/>
        <v>16806</v>
      </c>
      <c r="G91" s="16">
        <v>0.58</v>
      </c>
      <c r="H91" s="30">
        <f t="shared" si="11"/>
        <v>9747.48</v>
      </c>
    </row>
    <row r="92" spans="1:8">
      <c r="A92" s="22">
        <v>45816</v>
      </c>
      <c r="B92" s="14" t="s">
        <v>63</v>
      </c>
      <c r="C92" s="15" t="s">
        <v>66</v>
      </c>
      <c r="D92" s="14" t="s">
        <v>67</v>
      </c>
      <c r="E92" s="23" t="s">
        <v>33</v>
      </c>
      <c r="F92" s="24">
        <f t="shared" si="12"/>
        <v>16806</v>
      </c>
      <c r="G92" s="16">
        <v>0.28</v>
      </c>
      <c r="H92" s="30">
        <f t="shared" si="11"/>
        <v>4705.68</v>
      </c>
    </row>
    <row r="93" spans="1:8">
      <c r="A93" s="22"/>
      <c r="B93" s="14"/>
      <c r="C93" s="15"/>
      <c r="D93" s="14"/>
      <c r="E93" s="16" t="s">
        <v>13</v>
      </c>
      <c r="F93" s="24">
        <f t="shared" si="12"/>
        <v>16806</v>
      </c>
      <c r="G93" s="16">
        <v>0.1</v>
      </c>
      <c r="H93" s="30">
        <f t="shared" si="11"/>
        <v>1680.6</v>
      </c>
    </row>
    <row r="94" spans="8:8">
      <c r="H94" s="49">
        <f>SUM(H85:H93)</f>
        <v>28183.608</v>
      </c>
    </row>
    <row r="98" spans="1:8">
      <c r="A98" s="13">
        <v>45798</v>
      </c>
      <c r="B98" s="14" t="s">
        <v>9</v>
      </c>
      <c r="C98" s="15" t="s">
        <v>10</v>
      </c>
      <c r="D98" s="14" t="s">
        <v>11</v>
      </c>
      <c r="E98" s="23" t="s">
        <v>12</v>
      </c>
      <c r="F98" s="24">
        <f t="shared" ref="F98:F100" si="13">14696+20</f>
        <v>14716</v>
      </c>
      <c r="G98" s="25">
        <v>0.28</v>
      </c>
      <c r="H98" s="29">
        <f>F98*G98</f>
        <v>4120.48</v>
      </c>
    </row>
    <row r="99" spans="1:8">
      <c r="A99" s="18"/>
      <c r="B99" s="16"/>
      <c r="C99" s="19"/>
      <c r="D99" s="14"/>
      <c r="E99" s="16" t="s">
        <v>13</v>
      </c>
      <c r="F99" s="24">
        <f t="shared" si="13"/>
        <v>14716</v>
      </c>
      <c r="G99" s="16">
        <v>0.1</v>
      </c>
      <c r="H99" s="29">
        <f t="shared" ref="H98:H107" si="14">F99*G99</f>
        <v>1471.6</v>
      </c>
    </row>
    <row r="100" spans="1:8">
      <c r="A100" s="18"/>
      <c r="B100" s="16"/>
      <c r="C100" s="19"/>
      <c r="D100" s="14"/>
      <c r="E100" s="16" t="s">
        <v>14</v>
      </c>
      <c r="F100" s="24">
        <f t="shared" si="13"/>
        <v>14716</v>
      </c>
      <c r="G100" s="16">
        <v>0.13</v>
      </c>
      <c r="H100" s="29">
        <f t="shared" si="14"/>
        <v>1913.08</v>
      </c>
    </row>
    <row r="101" spans="1:8">
      <c r="A101" s="18"/>
      <c r="B101" s="16"/>
      <c r="C101" s="19"/>
      <c r="D101" s="14"/>
      <c r="E101" s="16" t="s">
        <v>15</v>
      </c>
      <c r="F101" s="16">
        <f>14716*4</f>
        <v>58864</v>
      </c>
      <c r="G101" s="16">
        <v>0.042</v>
      </c>
      <c r="H101" s="29">
        <f t="shared" si="14"/>
        <v>2472.288</v>
      </c>
    </row>
    <row r="102" spans="1:8">
      <c r="A102" s="21"/>
      <c r="B102" s="16"/>
      <c r="C102" s="19"/>
      <c r="D102" s="14"/>
      <c r="E102" s="14" t="s">
        <v>16</v>
      </c>
      <c r="F102" s="24">
        <f>14696+20</f>
        <v>14716</v>
      </c>
      <c r="G102" s="16">
        <v>0.58</v>
      </c>
      <c r="H102" s="29">
        <f t="shared" si="14"/>
        <v>8535.28</v>
      </c>
    </row>
    <row r="103" spans="1:8">
      <c r="A103" s="13">
        <v>45798</v>
      </c>
      <c r="B103" s="14">
        <v>78971</v>
      </c>
      <c r="C103" s="15" t="s">
        <v>17</v>
      </c>
      <c r="D103" s="14" t="s">
        <v>18</v>
      </c>
      <c r="E103" s="23" t="s">
        <v>12</v>
      </c>
      <c r="F103" s="24">
        <v>12592</v>
      </c>
      <c r="G103" s="25">
        <v>0.28</v>
      </c>
      <c r="H103" s="29">
        <f t="shared" si="14"/>
        <v>3525.76</v>
      </c>
    </row>
    <row r="104" spans="1:8">
      <c r="A104" s="18"/>
      <c r="B104" s="16"/>
      <c r="C104" s="19"/>
      <c r="D104" s="14"/>
      <c r="E104" s="16" t="s">
        <v>13</v>
      </c>
      <c r="F104" s="24">
        <v>12592</v>
      </c>
      <c r="G104" s="16">
        <v>0.1</v>
      </c>
      <c r="H104" s="29">
        <f t="shared" si="14"/>
        <v>1259.2</v>
      </c>
    </row>
    <row r="105" spans="1:8">
      <c r="A105" s="18"/>
      <c r="B105" s="16"/>
      <c r="C105" s="19"/>
      <c r="D105" s="14"/>
      <c r="E105" s="16" t="s">
        <v>14</v>
      </c>
      <c r="F105" s="24">
        <v>12592</v>
      </c>
      <c r="G105" s="16">
        <v>0.13</v>
      </c>
      <c r="H105" s="29">
        <f t="shared" si="14"/>
        <v>1636.96</v>
      </c>
    </row>
    <row r="106" spans="1:8">
      <c r="A106" s="18"/>
      <c r="B106" s="16"/>
      <c r="C106" s="19"/>
      <c r="D106" s="14"/>
      <c r="E106" s="16" t="s">
        <v>15</v>
      </c>
      <c r="F106" s="16">
        <f>12592*4</f>
        <v>50368</v>
      </c>
      <c r="G106" s="16">
        <v>0.042</v>
      </c>
      <c r="H106" s="29">
        <f t="shared" si="14"/>
        <v>2115.456</v>
      </c>
    </row>
    <row r="107" spans="1:8">
      <c r="A107" s="21"/>
      <c r="B107" s="16"/>
      <c r="C107" s="19"/>
      <c r="D107" s="14"/>
      <c r="E107" s="14" t="s">
        <v>16</v>
      </c>
      <c r="F107" s="24">
        <v>12592</v>
      </c>
      <c r="G107" s="16">
        <v>0.58</v>
      </c>
      <c r="H107" s="29">
        <f t="shared" ref="H107:H124" si="15">F107*G107</f>
        <v>7303.36</v>
      </c>
    </row>
    <row r="108" spans="8:8">
      <c r="H108" s="49">
        <f>SUM(H98:H107)</f>
        <v>34353.464</v>
      </c>
    </row>
    <row r="110" spans="1:8">
      <c r="A110" s="50"/>
      <c r="B110" s="14" t="s">
        <v>68</v>
      </c>
      <c r="C110" s="15" t="s">
        <v>69</v>
      </c>
      <c r="D110" s="14" t="s">
        <v>70</v>
      </c>
      <c r="E110" s="14" t="s">
        <v>12</v>
      </c>
      <c r="F110" s="16">
        <f t="shared" ref="F110:F116" si="16">19524+5664+20</f>
        <v>25208</v>
      </c>
      <c r="G110" s="25">
        <v>0.28</v>
      </c>
      <c r="H110" s="29">
        <f t="shared" si="15"/>
        <v>7058.24</v>
      </c>
    </row>
    <row r="111" spans="1:8">
      <c r="A111" s="50"/>
      <c r="B111" s="16"/>
      <c r="C111" s="19"/>
      <c r="D111" s="14"/>
      <c r="E111" s="14" t="s">
        <v>32</v>
      </c>
      <c r="F111" s="16">
        <f t="shared" si="16"/>
        <v>25208</v>
      </c>
      <c r="G111" s="31"/>
      <c r="H111" s="32"/>
    </row>
    <row r="112" spans="1:8">
      <c r="A112" s="51">
        <v>45806</v>
      </c>
      <c r="B112" s="16"/>
      <c r="C112" s="19"/>
      <c r="D112" s="14"/>
      <c r="E112" s="16" t="s">
        <v>62</v>
      </c>
      <c r="F112" s="24">
        <v>1416</v>
      </c>
      <c r="G112" s="16">
        <v>0.24</v>
      </c>
      <c r="H112" s="30">
        <f t="shared" si="15"/>
        <v>339.84</v>
      </c>
    </row>
    <row r="113" spans="1:8">
      <c r="A113" s="51"/>
      <c r="B113" s="16"/>
      <c r="C113" s="19"/>
      <c r="D113" s="14"/>
      <c r="E113" s="16" t="s">
        <v>13</v>
      </c>
      <c r="F113" s="24">
        <f t="shared" si="16"/>
        <v>25208</v>
      </c>
      <c r="G113" s="16">
        <v>0.1</v>
      </c>
      <c r="H113" s="30">
        <f t="shared" si="15"/>
        <v>2520.8</v>
      </c>
    </row>
    <row r="114" spans="1:8">
      <c r="A114" s="51"/>
      <c r="B114" s="16"/>
      <c r="C114" s="52"/>
      <c r="D114" s="14"/>
      <c r="E114" s="23" t="s">
        <v>33</v>
      </c>
      <c r="F114" s="24">
        <f t="shared" si="16"/>
        <v>25208</v>
      </c>
      <c r="G114" s="25">
        <v>0.28</v>
      </c>
      <c r="H114" s="30">
        <f t="shared" si="15"/>
        <v>7058.24</v>
      </c>
    </row>
    <row r="115" spans="1:8">
      <c r="A115" s="51"/>
      <c r="B115" s="16"/>
      <c r="C115" s="52"/>
      <c r="D115" s="14"/>
      <c r="E115" s="14" t="s">
        <v>34</v>
      </c>
      <c r="F115" s="24">
        <f t="shared" si="16"/>
        <v>25208</v>
      </c>
      <c r="G115" s="16">
        <v>0</v>
      </c>
      <c r="H115" s="30">
        <f t="shared" si="15"/>
        <v>0</v>
      </c>
    </row>
    <row r="116" spans="1:8">
      <c r="A116" s="22">
        <v>45800</v>
      </c>
      <c r="B116" s="16"/>
      <c r="C116" s="19"/>
      <c r="D116" s="14"/>
      <c r="E116" s="16" t="s">
        <v>14</v>
      </c>
      <c r="F116" s="24">
        <f t="shared" si="16"/>
        <v>25208</v>
      </c>
      <c r="G116" s="16">
        <v>0.13</v>
      </c>
      <c r="H116" s="30">
        <f t="shared" si="15"/>
        <v>3277.04</v>
      </c>
    </row>
    <row r="117" spans="1:8">
      <c r="A117" s="22"/>
      <c r="B117" s="16"/>
      <c r="C117" s="19"/>
      <c r="D117" s="14"/>
      <c r="E117" s="16" t="s">
        <v>71</v>
      </c>
      <c r="F117" s="16">
        <f>25208*6</f>
        <v>151248</v>
      </c>
      <c r="G117" s="16">
        <v>0.042</v>
      </c>
      <c r="H117" s="30">
        <f t="shared" si="15"/>
        <v>6352.416</v>
      </c>
    </row>
    <row r="118" spans="1:8">
      <c r="A118" s="22">
        <v>45799</v>
      </c>
      <c r="B118" s="16"/>
      <c r="C118" s="19"/>
      <c r="D118" s="14"/>
      <c r="E118" s="14" t="s">
        <v>16</v>
      </c>
      <c r="F118" s="24">
        <f>19524+5664+20</f>
        <v>25208</v>
      </c>
      <c r="G118" s="16">
        <v>0.58</v>
      </c>
      <c r="H118" s="30">
        <f t="shared" si="15"/>
        <v>14620.64</v>
      </c>
    </row>
    <row r="119" spans="1:8">
      <c r="A119" s="22">
        <v>45814</v>
      </c>
      <c r="B119" s="14" t="s">
        <v>72</v>
      </c>
      <c r="C119" s="15" t="s">
        <v>73</v>
      </c>
      <c r="D119" s="14" t="s">
        <v>74</v>
      </c>
      <c r="E119" s="23" t="s">
        <v>12</v>
      </c>
      <c r="F119" s="24">
        <v>12600</v>
      </c>
      <c r="G119" s="16">
        <v>0.28</v>
      </c>
      <c r="H119" s="30">
        <f t="shared" si="15"/>
        <v>3528</v>
      </c>
    </row>
    <row r="120" spans="1:8">
      <c r="A120" s="22"/>
      <c r="B120" s="16"/>
      <c r="C120" s="19"/>
      <c r="D120" s="14"/>
      <c r="E120" s="16" t="s">
        <v>62</v>
      </c>
      <c r="F120" s="24">
        <v>786</v>
      </c>
      <c r="G120" s="16">
        <v>0.24</v>
      </c>
      <c r="H120" s="30">
        <f t="shared" si="15"/>
        <v>188.64</v>
      </c>
    </row>
    <row r="121" spans="1:8">
      <c r="A121" s="22"/>
      <c r="B121" s="16"/>
      <c r="C121" s="19"/>
      <c r="D121" s="14"/>
      <c r="E121" s="16" t="s">
        <v>13</v>
      </c>
      <c r="F121" s="24">
        <v>12600</v>
      </c>
      <c r="G121" s="16">
        <v>0.1</v>
      </c>
      <c r="H121" s="30">
        <f t="shared" si="15"/>
        <v>1260</v>
      </c>
    </row>
    <row r="122" spans="1:8">
      <c r="A122" s="22"/>
      <c r="B122" s="16"/>
      <c r="C122" s="19"/>
      <c r="D122" s="14"/>
      <c r="E122" s="16" t="s">
        <v>14</v>
      </c>
      <c r="F122" s="24">
        <v>12600</v>
      </c>
      <c r="G122" s="16">
        <v>0.13</v>
      </c>
      <c r="H122" s="30">
        <f t="shared" si="15"/>
        <v>1638</v>
      </c>
    </row>
    <row r="123" spans="1:8">
      <c r="A123" s="22">
        <v>45815</v>
      </c>
      <c r="B123" s="16"/>
      <c r="C123" s="19"/>
      <c r="D123" s="14"/>
      <c r="E123" s="16" t="s">
        <v>71</v>
      </c>
      <c r="F123" s="16">
        <v>75600</v>
      </c>
      <c r="G123" s="16">
        <v>0.042</v>
      </c>
      <c r="H123" s="30">
        <f t="shared" si="15"/>
        <v>3175.2</v>
      </c>
    </row>
    <row r="124" spans="1:8">
      <c r="A124" s="22">
        <v>45814</v>
      </c>
      <c r="B124" s="16"/>
      <c r="C124" s="19"/>
      <c r="D124" s="14"/>
      <c r="E124" s="14" t="s">
        <v>16</v>
      </c>
      <c r="F124" s="24">
        <v>12600</v>
      </c>
      <c r="G124" s="16">
        <v>0.58</v>
      </c>
      <c r="H124" s="30">
        <f t="shared" si="15"/>
        <v>7308</v>
      </c>
    </row>
    <row r="125" spans="8:8">
      <c r="H125" s="26">
        <f>SUM(H110:H124)</f>
        <v>58325.056</v>
      </c>
    </row>
    <row r="129" ht="28.5" spans="1:10">
      <c r="A129" s="53" t="s">
        <v>75</v>
      </c>
      <c r="B129" s="53"/>
      <c r="C129" s="53"/>
      <c r="D129" s="53"/>
      <c r="E129" s="53"/>
      <c r="F129" s="53"/>
      <c r="G129" s="53"/>
      <c r="H129" s="53"/>
      <c r="I129" s="53"/>
      <c r="J129" s="53"/>
    </row>
    <row r="130" ht="29" spans="1:10">
      <c r="A130" s="54" t="s">
        <v>76</v>
      </c>
      <c r="B130" s="54" t="s">
        <v>77</v>
      </c>
      <c r="C130" s="54" t="s">
        <v>78</v>
      </c>
      <c r="D130" s="55" t="s">
        <v>79</v>
      </c>
      <c r="E130" s="54" t="s">
        <v>80</v>
      </c>
      <c r="F130" s="56" t="s">
        <v>81</v>
      </c>
      <c r="G130" s="54" t="s">
        <v>82</v>
      </c>
      <c r="H130" s="54" t="s">
        <v>83</v>
      </c>
      <c r="I130" s="55" t="s">
        <v>84</v>
      </c>
      <c r="J130" s="54" t="s">
        <v>85</v>
      </c>
    </row>
    <row r="131" ht="43" spans="1:10">
      <c r="A131" s="54"/>
      <c r="B131" s="54"/>
      <c r="C131" s="54"/>
      <c r="D131" s="57" t="s">
        <v>86</v>
      </c>
      <c r="E131" s="54"/>
      <c r="F131" s="58" t="s">
        <v>87</v>
      </c>
      <c r="G131" s="54"/>
      <c r="H131" s="54"/>
      <c r="I131" s="68" t="s">
        <v>88</v>
      </c>
      <c r="J131" s="54"/>
    </row>
    <row r="132" ht="35" spans="1:10">
      <c r="A132" s="59">
        <v>1</v>
      </c>
      <c r="B132" s="60">
        <v>45876</v>
      </c>
      <c r="C132" s="61" t="s">
        <v>89</v>
      </c>
      <c r="D132" s="62" t="s">
        <v>90</v>
      </c>
      <c r="E132" s="61" t="s">
        <v>91</v>
      </c>
      <c r="F132" s="61" t="s">
        <v>91</v>
      </c>
      <c r="G132" s="61" t="s">
        <v>91</v>
      </c>
      <c r="H132" s="61" t="s">
        <v>91</v>
      </c>
      <c r="I132" s="69">
        <v>395584.156</v>
      </c>
      <c r="J132" s="70"/>
    </row>
    <row r="133" ht="35" spans="1:10">
      <c r="A133" s="63">
        <v>1</v>
      </c>
      <c r="B133" s="64">
        <v>45876</v>
      </c>
      <c r="C133" s="65" t="s">
        <v>89</v>
      </c>
      <c r="D133" s="66" t="s">
        <v>92</v>
      </c>
      <c r="E133" s="67" t="s">
        <v>91</v>
      </c>
      <c r="F133" s="67" t="s">
        <v>91</v>
      </c>
      <c r="G133" s="67" t="s">
        <v>91</v>
      </c>
      <c r="H133" s="67" t="s">
        <v>91</v>
      </c>
      <c r="I133" s="71">
        <v>57470.484</v>
      </c>
      <c r="J133" s="72"/>
    </row>
  </sheetData>
  <autoFilter xmlns:etc="http://www.wps.cn/officeDocument/2017/etCustomData" ref="A1:H32" etc:filterBottomFollowUsedRange="0">
    <extLst/>
  </autoFilter>
  <mergeCells count="93">
    <mergeCell ref="A1:H1"/>
    <mergeCell ref="A129:J129"/>
    <mergeCell ref="A3:A7"/>
    <mergeCell ref="A9:A12"/>
    <mergeCell ref="A14:A18"/>
    <mergeCell ref="A19:A20"/>
    <mergeCell ref="A23:A27"/>
    <mergeCell ref="A28:A29"/>
    <mergeCell ref="A35:A40"/>
    <mergeCell ref="A41:A46"/>
    <mergeCell ref="A47:A52"/>
    <mergeCell ref="A56:A63"/>
    <mergeCell ref="A64:A68"/>
    <mergeCell ref="A69:A74"/>
    <mergeCell ref="A75:A78"/>
    <mergeCell ref="A80:A81"/>
    <mergeCell ref="A85:A87"/>
    <mergeCell ref="A88:A91"/>
    <mergeCell ref="A92:A93"/>
    <mergeCell ref="A98:A102"/>
    <mergeCell ref="A103:A107"/>
    <mergeCell ref="A110:A111"/>
    <mergeCell ref="A112:A115"/>
    <mergeCell ref="A116:A117"/>
    <mergeCell ref="A119:A122"/>
    <mergeCell ref="A130:A131"/>
    <mergeCell ref="B3:B8"/>
    <mergeCell ref="B9:B13"/>
    <mergeCell ref="B14:B22"/>
    <mergeCell ref="B23:B31"/>
    <mergeCell ref="B35:B40"/>
    <mergeCell ref="B41:B46"/>
    <mergeCell ref="B47:B52"/>
    <mergeCell ref="B56:B63"/>
    <mergeCell ref="B64:B68"/>
    <mergeCell ref="B69:B74"/>
    <mergeCell ref="B75:B81"/>
    <mergeCell ref="B85:B91"/>
    <mergeCell ref="B92:B93"/>
    <mergeCell ref="B98:B102"/>
    <mergeCell ref="B103:B107"/>
    <mergeCell ref="B110:B118"/>
    <mergeCell ref="B119:B124"/>
    <mergeCell ref="B130:B131"/>
    <mergeCell ref="C3:C8"/>
    <mergeCell ref="C9:C13"/>
    <mergeCell ref="C14:C22"/>
    <mergeCell ref="C23:C31"/>
    <mergeCell ref="C35:C40"/>
    <mergeCell ref="C41:C46"/>
    <mergeCell ref="C47:C52"/>
    <mergeCell ref="C56:C63"/>
    <mergeCell ref="C64:C68"/>
    <mergeCell ref="C69:C74"/>
    <mergeCell ref="C75:C81"/>
    <mergeCell ref="C85:C91"/>
    <mergeCell ref="C92:C93"/>
    <mergeCell ref="C98:C102"/>
    <mergeCell ref="C103:C107"/>
    <mergeCell ref="C110:C118"/>
    <mergeCell ref="C119:C124"/>
    <mergeCell ref="C130:C131"/>
    <mergeCell ref="D3:D8"/>
    <mergeCell ref="D9:D13"/>
    <mergeCell ref="D14:D22"/>
    <mergeCell ref="D23:D31"/>
    <mergeCell ref="D35:D40"/>
    <mergeCell ref="D41:D46"/>
    <mergeCell ref="D47:D52"/>
    <mergeCell ref="D56:D63"/>
    <mergeCell ref="D64:D68"/>
    <mergeCell ref="D69:D74"/>
    <mergeCell ref="D75:D81"/>
    <mergeCell ref="D85:D91"/>
    <mergeCell ref="D92:D93"/>
    <mergeCell ref="D98:D102"/>
    <mergeCell ref="D103:D107"/>
    <mergeCell ref="D110:D118"/>
    <mergeCell ref="D119:D124"/>
    <mergeCell ref="E130:E131"/>
    <mergeCell ref="G14:G15"/>
    <mergeCell ref="G17:G18"/>
    <mergeCell ref="G23:G24"/>
    <mergeCell ref="G26:G27"/>
    <mergeCell ref="G110:G111"/>
    <mergeCell ref="G130:G131"/>
    <mergeCell ref="H14:H15"/>
    <mergeCell ref="H17:H18"/>
    <mergeCell ref="H23:H24"/>
    <mergeCell ref="H26:H27"/>
    <mergeCell ref="H110:H111"/>
    <mergeCell ref="H130:H131"/>
    <mergeCell ref="J130:J13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zoomScaleSheetLayoutView="130" workbookViewId="0">
      <selection activeCell="B35" sqref="B35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45793</v>
      </c>
      <c r="B3" s="14" t="s">
        <v>55</v>
      </c>
      <c r="C3" s="15" t="s">
        <v>56</v>
      </c>
      <c r="D3" s="14" t="s">
        <v>57</v>
      </c>
      <c r="E3" s="14" t="s">
        <v>12</v>
      </c>
      <c r="F3" s="16">
        <f>26245+6288</f>
        <v>32533</v>
      </c>
      <c r="G3" s="16">
        <v>0.28</v>
      </c>
      <c r="H3" s="17">
        <f t="shared" ref="H3:H13" si="0">F3*G3</f>
        <v>9109.24</v>
      </c>
    </row>
    <row r="4" spans="1:8">
      <c r="A4" s="18"/>
      <c r="B4" s="16"/>
      <c r="C4" s="19"/>
      <c r="D4" s="14"/>
      <c r="E4" s="16" t="s">
        <v>13</v>
      </c>
      <c r="F4" s="16">
        <f>26245+6288</f>
        <v>32533</v>
      </c>
      <c r="G4" s="16">
        <v>0.1</v>
      </c>
      <c r="H4" s="17">
        <f t="shared" si="0"/>
        <v>3253.3</v>
      </c>
    </row>
    <row r="5" spans="1:8">
      <c r="A5" s="18"/>
      <c r="B5" s="16"/>
      <c r="C5" s="19"/>
      <c r="D5" s="14"/>
      <c r="E5" s="16" t="s">
        <v>22</v>
      </c>
      <c r="F5" s="16">
        <v>1572</v>
      </c>
      <c r="G5" s="16">
        <v>0.24</v>
      </c>
      <c r="H5" s="20">
        <f t="shared" si="0"/>
        <v>377.28</v>
      </c>
    </row>
    <row r="6" spans="1:8">
      <c r="A6" s="18"/>
      <c r="B6" s="16"/>
      <c r="C6" s="19"/>
      <c r="D6" s="14"/>
      <c r="E6" s="14" t="s">
        <v>58</v>
      </c>
      <c r="F6" s="16">
        <f>26245+6288</f>
        <v>32533</v>
      </c>
      <c r="G6" s="16">
        <v>0.13</v>
      </c>
      <c r="H6" s="17">
        <f t="shared" si="0"/>
        <v>4229.29</v>
      </c>
    </row>
    <row r="7" spans="1:8">
      <c r="A7" s="18"/>
      <c r="B7" s="16"/>
      <c r="C7" s="19"/>
      <c r="D7" s="14"/>
      <c r="E7" s="16" t="s">
        <v>16</v>
      </c>
      <c r="F7" s="16">
        <f>26245+6288</f>
        <v>32533</v>
      </c>
      <c r="G7" s="16">
        <v>0.58</v>
      </c>
      <c r="H7" s="17">
        <f t="shared" si="0"/>
        <v>18869.14</v>
      </c>
    </row>
    <row r="8" spans="1:8">
      <c r="A8" s="21"/>
      <c r="B8" s="16"/>
      <c r="C8" s="19"/>
      <c r="D8" s="14"/>
      <c r="E8" s="16" t="s">
        <v>15</v>
      </c>
      <c r="F8" s="16">
        <f>32533*4</f>
        <v>130132</v>
      </c>
      <c r="G8" s="16">
        <v>0.042</v>
      </c>
      <c r="H8" s="17">
        <f t="shared" si="0"/>
        <v>5465.544</v>
      </c>
    </row>
    <row r="9" spans="1:8">
      <c r="A9" s="22">
        <v>45796</v>
      </c>
      <c r="B9" s="14">
        <v>80381</v>
      </c>
      <c r="C9" s="15" t="s">
        <v>93</v>
      </c>
      <c r="D9" s="14" t="s">
        <v>94</v>
      </c>
      <c r="E9" s="23" t="s">
        <v>12</v>
      </c>
      <c r="F9" s="24">
        <v>3147</v>
      </c>
      <c r="G9" s="25">
        <v>0.28</v>
      </c>
      <c r="H9" s="20">
        <f t="shared" si="0"/>
        <v>881.16</v>
      </c>
    </row>
    <row r="10" spans="1:8">
      <c r="A10" s="22"/>
      <c r="B10" s="16"/>
      <c r="C10" s="19"/>
      <c r="D10" s="14"/>
      <c r="E10" s="16" t="s">
        <v>13</v>
      </c>
      <c r="F10" s="24">
        <v>3147</v>
      </c>
      <c r="G10" s="16">
        <v>0.1</v>
      </c>
      <c r="H10" s="17">
        <f t="shared" si="0"/>
        <v>314.7</v>
      </c>
    </row>
    <row r="11" spans="1:8">
      <c r="A11" s="22"/>
      <c r="B11" s="16"/>
      <c r="C11" s="19"/>
      <c r="D11" s="14"/>
      <c r="E11" s="16" t="s">
        <v>14</v>
      </c>
      <c r="F11" s="24">
        <v>3147</v>
      </c>
      <c r="G11" s="16">
        <v>0.13</v>
      </c>
      <c r="H11" s="17">
        <f t="shared" si="0"/>
        <v>409.11</v>
      </c>
    </row>
    <row r="12" spans="1:8">
      <c r="A12" s="22"/>
      <c r="B12" s="16"/>
      <c r="C12" s="19"/>
      <c r="D12" s="14"/>
      <c r="E12" s="16" t="s">
        <v>15</v>
      </c>
      <c r="F12" s="16">
        <f>3147*4</f>
        <v>12588</v>
      </c>
      <c r="G12" s="16">
        <v>0.042</v>
      </c>
      <c r="H12" s="17">
        <f t="shared" si="0"/>
        <v>528.696</v>
      </c>
    </row>
    <row r="13" spans="1:8">
      <c r="A13" s="22"/>
      <c r="B13" s="16"/>
      <c r="C13" s="19"/>
      <c r="D13" s="14"/>
      <c r="E13" s="14" t="s">
        <v>16</v>
      </c>
      <c r="F13" s="24">
        <v>3147</v>
      </c>
      <c r="G13" s="16">
        <v>0.58</v>
      </c>
      <c r="H13" s="17">
        <f t="shared" si="0"/>
        <v>1825.26</v>
      </c>
    </row>
    <row r="14" spans="8:8">
      <c r="H14" s="26">
        <f>SUM(H3:H13)</f>
        <v>45262.72</v>
      </c>
    </row>
  </sheetData>
  <autoFilter xmlns:etc="http://www.wps.cn/officeDocument/2017/etCustomData" ref="A1:H14" etc:filterBottomFollowUsedRange="0">
    <extLst/>
  </autoFilter>
  <mergeCells count="9">
    <mergeCell ref="A1:H1"/>
    <mergeCell ref="A3:A8"/>
    <mergeCell ref="A9:A13"/>
    <mergeCell ref="B3:B8"/>
    <mergeCell ref="B9:B13"/>
    <mergeCell ref="C3:C8"/>
    <mergeCell ref="C9:C13"/>
    <mergeCell ref="D3:D8"/>
    <mergeCell ref="D9:D13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淮北景悦</vt:lpstr>
      <vt:lpstr>正信</vt:lpstr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2025-08-07T08:26:28Z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BC6DA3A2A60A4D408000891BA9D10769</vt:lpwstr>
  </property>
</Properties>
</file>