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24年10月对账单" sheetId="19" r:id="rId1"/>
    <sheet name="2月对账单-国内" sheetId="21" state="hidden" r:id="rId2"/>
    <sheet name="4月对账单-国外" sheetId="23" state="hidden" r:id="rId3"/>
    <sheet name="7月对账单" sheetId="24" r:id="rId4"/>
  </sheets>
  <definedNames>
    <definedName name="_xlnm._FilterDatabase" localSheetId="0" hidden="1">'24年10月对账单'!$A$2:$I$45</definedName>
    <definedName name="_xlnm._FilterDatabase" localSheetId="3" hidden="1">'7月对账单'!$A$1:$I$26</definedName>
    <definedName name="_xlnm.Print_Area" localSheetId="0">'24年10月对账单'!$A$1:$K$43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<sst xmlns="http://schemas.openxmlformats.org/spreadsheetml/2006/main" count="308" uniqueCount="149">
  <si>
    <t>美盛2024对 账 单-Recall</t>
  </si>
  <si>
    <t>出运明细</t>
  </si>
  <si>
    <t>对应+++++++++++++++++++++++报关单上序号</t>
  </si>
  <si>
    <t>运编号</t>
  </si>
  <si>
    <t>货物名称</t>
  </si>
  <si>
    <t>规格型号</t>
  </si>
  <si>
    <t>单  位</t>
  </si>
  <si>
    <t>数  量</t>
  </si>
  <si>
    <t>开票金额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</si>
  <si>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</si>
  <si>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</si>
  <si>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</si>
  <si>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</si>
  <si>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</si>
  <si>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</si>
  <si>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</si>
  <si>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</si>
  <si>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</si>
  <si>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Ryan</t>
  </si>
  <si>
    <t>RBSKMS001</t>
  </si>
  <si>
    <t>MARGARITA 0723-078-800
Cambodia 女裙</t>
  </si>
  <si>
    <t>白色吊牌HPBCGEN001-60*95mm</t>
  </si>
  <si>
    <t>11.5寄快递</t>
  </si>
  <si>
    <t>黑色吊绳 MRBCGEN004-320*1.5mm</t>
  </si>
  <si>
    <t>白色缎带洗标CLBCGEN003*5页-60*25mm（加页码）</t>
  </si>
  <si>
    <t>10/26寄快递</t>
  </si>
  <si>
    <t>白织标-55*10mm
BERSHKA_LABEL_WHITE_07B(BKWOL24005)</t>
  </si>
  <si>
    <t>10/17陆运 运编号MSE24736</t>
  </si>
  <si>
    <t>MSE24736</t>
  </si>
  <si>
    <t>织标</t>
  </si>
  <si>
    <t>个</t>
  </si>
  <si>
    <t>12841
13276
13277</t>
  </si>
  <si>
    <t>RBSKMS002</t>
  </si>
  <si>
    <t>MARGARITA 0723-078-802
Cambodia 女裙</t>
  </si>
  <si>
    <t>11/6陆运 运编号MSE24785</t>
  </si>
  <si>
    <t>MSE24785</t>
  </si>
  <si>
    <t>标签</t>
  </si>
  <si>
    <t>10/25海运 运编号MSE24765</t>
  </si>
  <si>
    <t>MSE24765</t>
  </si>
  <si>
    <t>RBSKMS003</t>
  </si>
  <si>
    <t>MARGARITA 0723-090-800
Cambodia 女裙</t>
  </si>
  <si>
    <t>已合计开在MSE24785中</t>
  </si>
  <si>
    <t>10/30寄快递</t>
  </si>
  <si>
    <t>Rosanna</t>
  </si>
  <si>
    <t>RBSKMS004</t>
  </si>
  <si>
    <t>MARY 0726-078-712
Cambodia 女裙</t>
  </si>
  <si>
    <t>11.16陆运 运编号MSE24789</t>
  </si>
  <si>
    <t>MSE24789</t>
  </si>
  <si>
    <t>白色缎带洗标CLBCGEN003*6页-60*25mm（加页码）</t>
  </si>
  <si>
    <t>5000套抽出来寄快递 16780套走11.22海运 运编号MSE24792</t>
  </si>
  <si>
    <t>MSE24792</t>
  </si>
  <si>
    <t>余700元</t>
  </si>
  <si>
    <t>11-15海运 运编号MSE24788</t>
  </si>
  <si>
    <t>MSE24788</t>
  </si>
  <si>
    <t>RBSKMS005</t>
  </si>
  <si>
    <t>SFA MARY 0726-222-712
Cambodia 女裙</t>
  </si>
  <si>
    <t>已合计开在MSE24788中</t>
  </si>
  <si>
    <t>11.29寄顺丰给楼总 帮忙带到柬埔寨</t>
  </si>
  <si>
    <t>/</t>
  </si>
  <si>
    <t>Daisy</t>
  </si>
  <si>
    <t>RBSKMS006</t>
  </si>
  <si>
    <t>SFA MARGAR 0723-222-800
Cambodia 女装</t>
  </si>
  <si>
    <t>800套走11.16陆运 MSE24789， 700套走11.22海运MSE24792</t>
  </si>
  <si>
    <t>MSE24789-10，MSE24792-1</t>
  </si>
  <si>
    <t>800套走11-15海运 MSE24788， 700套走11.16陆运 MSE24789</t>
  </si>
  <si>
    <t>MSE24788-3，MSE24789-10</t>
  </si>
  <si>
    <t>RBSKMS007</t>
  </si>
  <si>
    <t>MARY 0726-777-100
Cambodia 女裙</t>
  </si>
  <si>
    <t>客人更新po导致吊牌作废 安排重做</t>
  </si>
  <si>
    <t>白色吊牌HPBCGEN001-60*95mm-改款号</t>
  </si>
  <si>
    <t>11/27陆运 运编号MSE24859</t>
  </si>
  <si>
    <t>MSE24859</t>
  </si>
  <si>
    <t>RBSKMS008</t>
  </si>
  <si>
    <t>MARY 0726-078-712
Cambodia 女裙 补单</t>
  </si>
  <si>
    <t>12.9收到 领导去柬埔寨帮忙带过去</t>
  </si>
  <si>
    <t>RBSKMS009</t>
  </si>
  <si>
    <t>SFA MARGAR 0723-222-800
Cambodia 女装 补1</t>
  </si>
  <si>
    <t>白色缎带洗标CLBCGEN003*1页-60*25mm（加页码）</t>
  </si>
  <si>
    <t>12.14 直接寄柬埔寨</t>
  </si>
  <si>
    <t>RBSKMS010</t>
  </si>
  <si>
    <t>SFA MARGAR 0723-222-800
Cambodia 女装 补2</t>
  </si>
  <si>
    <t>寄快递到柬埔寨</t>
  </si>
  <si>
    <t>合计</t>
  </si>
  <si>
    <t>合计：</t>
  </si>
  <si>
    <t>寄快递没报关的金额,后面出运把金额加进去</t>
  </si>
  <si>
    <t>先安排开票的金额</t>
  </si>
  <si>
    <t>这部分金额开到MSE25044里</t>
  </si>
  <si>
    <t>这部分金额开到MSE25002里</t>
  </si>
  <si>
    <t>25.3.4更新</t>
  </si>
  <si>
    <t>美盛2025对 账 单-Recall</t>
  </si>
  <si>
    <t>RBSKMS011</t>
  </si>
  <si>
    <t>MARY 0726-777-100
印花长款
Cambodia 女裙 补</t>
  </si>
  <si>
    <t>1.3 徐师傅帮忙带回柬埔寨
（金额一起开到MSE25002里）</t>
  </si>
  <si>
    <t>18166 18167 18168 18169 18170 18172 18173 18174</t>
  </si>
  <si>
    <t>RBSKWXMS001</t>
  </si>
  <si>
    <t>TACON 3806-078-250/400      
Cambodia 女上 抹胸</t>
  </si>
  <si>
    <t>TACON款吊牌 赶1-23空运 MSE25044</t>
  </si>
  <si>
    <t>白织标WLBCGEN015-55*10mm</t>
  </si>
  <si>
    <t>TACON款主标 赶1.11进仓 MSE25002</t>
  </si>
  <si>
    <t>TT：</t>
  </si>
  <si>
    <t>开票大类</t>
  </si>
  <si>
    <t>MSE25044</t>
  </si>
  <si>
    <t>纸制品</t>
  </si>
  <si>
    <t>MSE25002</t>
  </si>
  <si>
    <t>纺织产品</t>
  </si>
  <si>
    <t>纸制品*标签</t>
  </si>
  <si>
    <t>纺织产品*织标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</si>
  <si>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</t>
    </r>
    <r>
      <rPr>
        <sz val="10"/>
        <rFont val="宋体"/>
        <charset val="134"/>
      </rPr>
      <t>)</t>
    </r>
  </si>
  <si>
    <t>TACON 3806-078-250/400 
Cambodia 女上 抹胸</t>
  </si>
  <si>
    <t>白色缎带洗标CLBCGEN003*4页-60*25mm（+5%）</t>
  </si>
  <si>
    <t>白色缎带洗标CLBCGEN003*3页-60*25mm（3、4、5页重做+5%）</t>
  </si>
  <si>
    <t>RBSKWXMS002</t>
  </si>
  <si>
    <t>TACON 3806-078-250/400
Cambodia 女上 抹胸  补单</t>
  </si>
  <si>
    <t>白色缎带洗标CLBCGEN003*1页-60*25mm（第二页）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</si>
  <si>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</t>
    </r>
    <r>
      <rPr>
        <sz val="10"/>
        <rFont val="宋体"/>
        <charset val="134"/>
      </rPr>
      <t>)</t>
    </r>
  </si>
  <si>
    <t>83073
83310</t>
  </si>
  <si>
    <t>RBSKWXMS003</t>
  </si>
  <si>
    <t>MOUSE 5759-080-122
 CHINA 女装</t>
  </si>
  <si>
    <t>蓝黑吊牌HPBCGEN003（BKHTP24006）-160*60mm（背面黑压印）</t>
  </si>
  <si>
    <t>白色缎带洗标CLBCGEN003*6页-60*25mm（加页码)</t>
  </si>
  <si>
    <t>蓝黑织标 WLBCGEN031（BKWOL24024）-60*16mm</t>
  </si>
  <si>
    <t>蓝黑主标WLBCGEN033 （ BKWOL24026）-32*15mm</t>
  </si>
  <si>
    <t>83077
83311</t>
  </si>
  <si>
    <t>RBSKWXMS004</t>
  </si>
  <si>
    <t>DONKEY  8781-080-122
 CHINA 女上装</t>
  </si>
  <si>
    <t>蓝黑吊牌HPBCGEN004（BKHTP24007）-120*45mm（背面黑压印）</t>
  </si>
  <si>
    <t>补单</t>
  </si>
  <si>
    <t>RBSKWXMS007</t>
  </si>
  <si>
    <t>MOUSE 5759-080-122
 CHINA 女上装 补单</t>
  </si>
  <si>
    <t>RBSKWXMS008</t>
  </si>
  <si>
    <t>DONKEY  8781-080-122
 CHINA 女上装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</si>
  <si>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</si>
  <si>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</si>
  <si>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</si>
  <si>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</si>
  <si>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</si>
  <si>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</si>
  <si>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</si>
  <si>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</si>
  <si>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</si>
  <si>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</si>
  <si>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</si>
  <si>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</si>
  <si>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</si>
  <si>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</si>
  <si>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无锡美盛</t>
  </si>
  <si>
    <t>美盛国际贸易有限公司</t>
  </si>
  <si>
    <t>按客户开票明细</t>
  </si>
  <si>
    <t>去年+今天的总金额+纸箱胶带金额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</si>
</sst>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.0000_);[Red]\(0.0000\)"/>
    <numFmt numFmtId="181" formatCode="0.000_);[Red]\(0.000\)"/>
  </numFmts>
  <fonts count="4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u/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sz val="10.5"/>
      <color rgb="FF000000"/>
      <name val="微软雅黑"/>
      <charset val="134"/>
    </font>
    <font>
      <b/>
      <sz val="11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18" applyNumberFormat="0" applyAlignment="0" applyProtection="0">
      <alignment vertical="center"/>
    </xf>
    <xf numFmtId="0" fontId="36" fillId="10" borderId="19" applyNumberFormat="0" applyAlignment="0" applyProtection="0">
      <alignment vertical="center"/>
    </xf>
    <xf numFmtId="0" fontId="37" fillId="10" borderId="18" applyNumberFormat="0" applyAlignment="0" applyProtection="0">
      <alignment vertical="center"/>
    </xf>
    <xf numFmtId="0" fontId="38" fillId="11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vertical="center"/>
    </xf>
    <xf numFmtId="0" fontId="0" fillId="0" borderId="0">
      <alignment vertical="center"/>
    </xf>
    <xf numFmtId="0" fontId="47" fillId="0" borderId="0">
      <alignment horizontal="center" vertical="center"/>
    </xf>
  </cellStyleXfs>
  <cellXfs count="16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58" fontId="10" fillId="0" borderId="2" xfId="0" applyNumberFormat="1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9" fontId="12" fillId="0" borderId="0" xfId="0" applyNumberFormat="1" applyFont="1">
      <alignment vertical="center"/>
    </xf>
    <xf numFmtId="8" fontId="13" fillId="0" borderId="2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80" fontId="8" fillId="3" borderId="1" xfId="0" applyNumberFormat="1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80" fontId="8" fillId="3" borderId="3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7" fontId="18" fillId="5" borderId="1" xfId="0" applyNumberFormat="1" applyFont="1" applyFill="1" applyBorder="1" applyAlignment="1">
      <alignment horizontal="center"/>
    </xf>
    <xf numFmtId="178" fontId="18" fillId="5" borderId="1" xfId="0" applyNumberFormat="1" applyFont="1" applyFill="1" applyBorder="1" applyAlignment="1">
      <alignment horizontal="center" wrapText="1"/>
    </xf>
    <xf numFmtId="0" fontId="21" fillId="5" borderId="0" xfId="0" applyFont="1" applyFill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4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81" fontId="8" fillId="5" borderId="1" xfId="0" applyNumberFormat="1" applyFont="1" applyFill="1" applyBorder="1" applyAlignment="1">
      <alignment horizontal="center" vertical="center"/>
    </xf>
    <xf numFmtId="14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81" fontId="8" fillId="6" borderId="1" xfId="0" applyNumberFormat="1" applyFont="1" applyFill="1" applyBorder="1" applyAlignment="1">
      <alignment horizontal="center" vertical="center"/>
    </xf>
    <xf numFmtId="14" fontId="8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8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/>
    </xf>
    <xf numFmtId="179" fontId="23" fillId="5" borderId="0" xfId="0" applyNumberFormat="1" applyFont="1" applyFill="1" applyAlignment="1">
      <alignment horizontal="center" vertical="center"/>
    </xf>
    <xf numFmtId="0" fontId="23" fillId="0" borderId="0" xfId="0" applyFont="1" applyFill="1">
      <alignment vertical="center"/>
    </xf>
    <xf numFmtId="14" fontId="24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7" fontId="18" fillId="0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0" fontId="0" fillId="5" borderId="3" xfId="0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vertical="center" wrapText="1"/>
    </xf>
    <xf numFmtId="0" fontId="0" fillId="5" borderId="5" xfId="0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177" fontId="8" fillId="7" borderId="1" xfId="0" applyNumberFormat="1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21" fillId="6" borderId="1" xfId="0" applyFont="1" applyFill="1" applyBorder="1">
      <alignment vertical="center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2" fillId="6" borderId="6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0" fontId="21" fillId="6" borderId="7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24" fillId="0" borderId="1" xfId="0" applyFont="1" applyFill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4" borderId="0" xfId="0" applyFont="1" applyFill="1">
      <alignment vertical="center"/>
    </xf>
    <xf numFmtId="0" fontId="25" fillId="4" borderId="0" xfId="0" applyFont="1" applyFill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26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"/>
  <sheetViews>
    <sheetView zoomScale="70" zoomScaleNormal="70" topLeftCell="A15" workbookViewId="0">
      <selection activeCell="I44" sqref="I44"/>
    </sheetView>
  </sheetViews>
  <sheetFormatPr defaultColWidth="8.72727272727273" defaultRowHeight="14"/>
  <cols>
    <col min="1" max="1" width="12.2545454545455" style="25" customWidth="1"/>
    <col min="2" max="2" width="10.5" style="25" customWidth="1"/>
    <col min="3" max="3" width="8.25454545454545" style="25" customWidth="1"/>
    <col min="4" max="4" width="13.6272727272727" style="25" customWidth="1"/>
    <col min="5" max="5" width="23.2545454545455" style="25" customWidth="1"/>
    <col min="6" max="6" width="48.5" style="25" customWidth="1"/>
    <col min="7" max="7" width="15.5" style="25" customWidth="1"/>
    <col min="8" max="8" width="9.87272727272727" style="25" customWidth="1"/>
    <col min="9" max="9" width="11.5" style="25" customWidth="1"/>
    <col min="10" max="10" width="38" style="76" customWidth="1"/>
    <col min="11" max="11" width="17.6272727272727" style="77" customWidth="1"/>
    <col min="12" max="12" width="9.54545454545454" style="25" customWidth="1"/>
    <col min="13" max="13" width="8.72727272727273" style="25"/>
    <col min="14" max="14" width="8.72727272727273" style="31"/>
    <col min="15" max="16" width="8.72727272727273" style="25"/>
    <col min="17" max="17" width="9.37272727272727" style="25"/>
    <col min="18" max="20" width="8.72727272727273" style="25"/>
    <col min="21" max="21" width="19.0909090909091" style="25"/>
    <col min="22" max="16384" width="8.72727272727273" style="25"/>
  </cols>
  <sheetData>
    <row r="1" ht="56" spans="1:26">
      <c r="A1" s="1" t="s">
        <v>0</v>
      </c>
      <c r="B1" s="2"/>
      <c r="C1" s="2"/>
      <c r="D1" s="3"/>
      <c r="E1" s="2"/>
      <c r="F1" s="2"/>
      <c r="G1" s="2"/>
      <c r="H1" s="2"/>
      <c r="I1" s="2"/>
      <c r="J1" s="105" t="s">
        <v>1</v>
      </c>
      <c r="K1" s="106" t="s">
        <v>2</v>
      </c>
      <c r="L1" s="107" t="s">
        <v>3</v>
      </c>
      <c r="M1" s="108" t="s">
        <v>4</v>
      </c>
      <c r="N1" s="107" t="s">
        <v>5</v>
      </c>
      <c r="O1" s="109" t="s">
        <v>6</v>
      </c>
      <c r="P1" s="107" t="s">
        <v>7</v>
      </c>
      <c r="Q1" s="160" t="s">
        <v>8</v>
      </c>
      <c r="U1"/>
      <c r="V1"/>
      <c r="W1"/>
      <c r="X1"/>
      <c r="Y1"/>
      <c r="Z1"/>
    </row>
    <row r="2" ht="12" customHeight="1" spans="1:26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6" t="s">
        <v>14</v>
      </c>
      <c r="G2" s="7" t="s">
        <v>15</v>
      </c>
      <c r="H2" s="8" t="s">
        <v>16</v>
      </c>
      <c r="I2" s="62" t="s">
        <v>17</v>
      </c>
      <c r="L2" s="110"/>
      <c r="M2" s="110"/>
      <c r="N2" s="111"/>
      <c r="O2" s="110"/>
      <c r="P2" s="110"/>
      <c r="Q2" s="110"/>
      <c r="U2"/>
      <c r="V2"/>
      <c r="W2"/>
      <c r="X2"/>
      <c r="Y2"/>
      <c r="Z2"/>
    </row>
    <row r="3" s="75" customFormat="1" ht="16.5" spans="1:26">
      <c r="A3" s="78">
        <v>45579</v>
      </c>
      <c r="B3" s="79" t="s">
        <v>18</v>
      </c>
      <c r="C3" s="80">
        <v>13157</v>
      </c>
      <c r="D3" s="81" t="s">
        <v>19</v>
      </c>
      <c r="E3" s="82" t="s">
        <v>20</v>
      </c>
      <c r="F3" s="83" t="s">
        <v>21</v>
      </c>
      <c r="G3" s="83">
        <v>20101</v>
      </c>
      <c r="H3" s="84">
        <v>0.27</v>
      </c>
      <c r="I3" s="67">
        <f t="shared" ref="I3:I18" si="0">G3*H3</f>
        <v>5427.27</v>
      </c>
      <c r="J3" s="112" t="s">
        <v>22</v>
      </c>
      <c r="K3" s="113"/>
      <c r="L3" s="114"/>
      <c r="M3" s="114"/>
      <c r="N3" s="114"/>
      <c r="O3" s="114"/>
      <c r="P3" s="114"/>
      <c r="Q3" s="114"/>
      <c r="U3"/>
      <c r="V3"/>
      <c r="W3"/>
      <c r="X3"/>
      <c r="Y3"/>
      <c r="Z3"/>
    </row>
    <row r="4" s="75" customFormat="1" ht="16.5" spans="1:26">
      <c r="A4" s="85"/>
      <c r="B4" s="86"/>
      <c r="C4" s="86"/>
      <c r="D4" s="87"/>
      <c r="E4" s="88"/>
      <c r="F4" s="83" t="s">
        <v>23</v>
      </c>
      <c r="G4" s="83">
        <v>20101</v>
      </c>
      <c r="H4" s="84">
        <v>0.1</v>
      </c>
      <c r="I4" s="67">
        <f t="shared" si="0"/>
        <v>2010.1</v>
      </c>
      <c r="J4" s="115"/>
      <c r="K4" s="113"/>
      <c r="L4" s="116"/>
      <c r="M4" s="116"/>
      <c r="N4" s="116"/>
      <c r="O4" s="116"/>
      <c r="P4" s="116"/>
      <c r="Q4" s="116"/>
      <c r="U4"/>
      <c r="V4"/>
      <c r="W4"/>
      <c r="X4"/>
      <c r="Y4"/>
      <c r="Z4"/>
    </row>
    <row r="5" s="75" customFormat="1" ht="16.5" spans="1:26">
      <c r="A5" s="85"/>
      <c r="B5" s="86"/>
      <c r="C5" s="86"/>
      <c r="D5" s="87"/>
      <c r="E5" s="88"/>
      <c r="F5" s="83" t="s">
        <v>24</v>
      </c>
      <c r="G5" s="83">
        <v>100505</v>
      </c>
      <c r="H5" s="84">
        <v>0.042</v>
      </c>
      <c r="I5" s="67">
        <f t="shared" si="0"/>
        <v>4221.21</v>
      </c>
      <c r="J5" s="117" t="s">
        <v>25</v>
      </c>
      <c r="K5" s="118"/>
      <c r="L5" s="119"/>
      <c r="M5" s="119"/>
      <c r="N5" s="119"/>
      <c r="O5" s="119"/>
      <c r="P5" s="119"/>
      <c r="Q5" s="119"/>
      <c r="U5"/>
      <c r="V5"/>
      <c r="W5"/>
      <c r="X5"/>
      <c r="Y5"/>
      <c r="Z5"/>
    </row>
    <row r="6" s="75" customFormat="1" ht="33" spans="1:26">
      <c r="A6" s="85"/>
      <c r="B6" s="86"/>
      <c r="C6" s="86"/>
      <c r="D6" s="87"/>
      <c r="E6" s="88"/>
      <c r="F6" s="89" t="s">
        <v>26</v>
      </c>
      <c r="G6" s="90">
        <v>987</v>
      </c>
      <c r="H6" s="91">
        <v>0.1</v>
      </c>
      <c r="I6" s="120">
        <f t="shared" si="0"/>
        <v>98.7</v>
      </c>
      <c r="J6" s="121" t="s">
        <v>27</v>
      </c>
      <c r="K6" s="122">
        <v>4</v>
      </c>
      <c r="L6" s="123" t="s">
        <v>28</v>
      </c>
      <c r="M6" s="124" t="s">
        <v>29</v>
      </c>
      <c r="N6" s="124">
        <v>4</v>
      </c>
      <c r="O6" s="124" t="s">
        <v>30</v>
      </c>
      <c r="P6" s="124">
        <v>20000</v>
      </c>
      <c r="Q6" s="124">
        <f>I6+I7</f>
        <v>2108.7</v>
      </c>
      <c r="U6"/>
      <c r="V6"/>
      <c r="W6"/>
      <c r="X6"/>
      <c r="Y6"/>
      <c r="Z6"/>
    </row>
    <row r="7" s="75" customFormat="1" ht="33" spans="1:26">
      <c r="A7" s="92"/>
      <c r="B7" s="93"/>
      <c r="C7" s="93"/>
      <c r="D7" s="94"/>
      <c r="E7" s="95"/>
      <c r="F7" s="89" t="s">
        <v>26</v>
      </c>
      <c r="G7" s="90">
        <v>20100</v>
      </c>
      <c r="H7" s="91">
        <v>0.1</v>
      </c>
      <c r="I7" s="120">
        <f t="shared" si="0"/>
        <v>2010</v>
      </c>
      <c r="J7" s="125"/>
      <c r="K7" s="122"/>
      <c r="L7" s="126"/>
      <c r="M7" s="127"/>
      <c r="N7" s="127"/>
      <c r="O7" s="127"/>
      <c r="P7" s="127"/>
      <c r="Q7" s="127"/>
      <c r="U7"/>
      <c r="V7"/>
      <c r="W7"/>
      <c r="X7"/>
      <c r="Y7"/>
      <c r="Z7"/>
    </row>
    <row r="8" s="75" customFormat="1" ht="16.5" spans="1:26">
      <c r="A8" s="78">
        <v>45579</v>
      </c>
      <c r="B8" s="79" t="s">
        <v>18</v>
      </c>
      <c r="C8" s="80" t="s">
        <v>31</v>
      </c>
      <c r="D8" s="81" t="s">
        <v>32</v>
      </c>
      <c r="E8" s="82" t="s">
        <v>33</v>
      </c>
      <c r="F8" s="90" t="s">
        <v>21</v>
      </c>
      <c r="G8" s="90">
        <v>30000</v>
      </c>
      <c r="H8" s="91">
        <v>0.27</v>
      </c>
      <c r="I8" s="120">
        <f t="shared" si="0"/>
        <v>8100</v>
      </c>
      <c r="J8" s="128" t="s">
        <v>34</v>
      </c>
      <c r="K8" s="122">
        <v>1</v>
      </c>
      <c r="L8" s="123" t="s">
        <v>35</v>
      </c>
      <c r="M8" s="124" t="s">
        <v>36</v>
      </c>
      <c r="N8" s="124">
        <v>1</v>
      </c>
      <c r="O8" s="124" t="s">
        <v>30</v>
      </c>
      <c r="P8" s="124">
        <v>39908</v>
      </c>
      <c r="Q8" s="124">
        <f>I8+I9+I12+I13</f>
        <v>14765.96</v>
      </c>
      <c r="U8"/>
      <c r="V8"/>
      <c r="W8"/>
      <c r="X8"/>
      <c r="Y8"/>
      <c r="Z8"/>
    </row>
    <row r="9" s="75" customFormat="1" ht="16.5" spans="1:26">
      <c r="A9" s="85"/>
      <c r="B9" s="86"/>
      <c r="C9" s="86"/>
      <c r="D9" s="87"/>
      <c r="E9" s="88"/>
      <c r="F9" s="90" t="s">
        <v>23</v>
      </c>
      <c r="G9" s="90">
        <v>30000</v>
      </c>
      <c r="H9" s="91">
        <v>0.1</v>
      </c>
      <c r="I9" s="120">
        <f t="shared" si="0"/>
        <v>3000</v>
      </c>
      <c r="J9" s="128"/>
      <c r="K9" s="122"/>
      <c r="L9" s="126"/>
      <c r="M9" s="127"/>
      <c r="N9" s="127"/>
      <c r="O9" s="127"/>
      <c r="P9" s="127"/>
      <c r="Q9" s="127"/>
      <c r="U9"/>
      <c r="V9"/>
      <c r="W9"/>
      <c r="X9"/>
      <c r="Y9"/>
      <c r="Z9"/>
    </row>
    <row r="10" s="75" customFormat="1" ht="16.5" spans="1:26">
      <c r="A10" s="85"/>
      <c r="B10" s="86"/>
      <c r="C10" s="86"/>
      <c r="D10" s="87"/>
      <c r="E10" s="88"/>
      <c r="F10" s="83" t="s">
        <v>24</v>
      </c>
      <c r="G10" s="83">
        <v>150000</v>
      </c>
      <c r="H10" s="84">
        <v>0.042</v>
      </c>
      <c r="I10" s="129">
        <f t="shared" si="0"/>
        <v>6300</v>
      </c>
      <c r="J10" s="117" t="s">
        <v>22</v>
      </c>
      <c r="K10" s="113"/>
      <c r="L10" s="130"/>
      <c r="M10" s="130"/>
      <c r="N10" s="131"/>
      <c r="O10" s="130"/>
      <c r="P10" s="130"/>
      <c r="Q10" s="130"/>
      <c r="U10"/>
      <c r="V10"/>
      <c r="W10"/>
      <c r="X10"/>
      <c r="Y10"/>
      <c r="Z10"/>
    </row>
    <row r="11" s="75" customFormat="1" ht="33" spans="1:26">
      <c r="A11" s="92"/>
      <c r="B11" s="93"/>
      <c r="C11" s="93"/>
      <c r="D11" s="94"/>
      <c r="E11" s="95"/>
      <c r="F11" s="89" t="s">
        <v>26</v>
      </c>
      <c r="G11" s="90">
        <v>30016</v>
      </c>
      <c r="H11" s="91">
        <v>0.1</v>
      </c>
      <c r="I11" s="120">
        <f t="shared" si="0"/>
        <v>3001.6</v>
      </c>
      <c r="J11" s="132" t="s">
        <v>37</v>
      </c>
      <c r="K11" s="122">
        <v>1</v>
      </c>
      <c r="L11" s="133" t="s">
        <v>38</v>
      </c>
      <c r="M11" s="134" t="s">
        <v>29</v>
      </c>
      <c r="N11" s="135">
        <v>1</v>
      </c>
      <c r="O11" s="134" t="s">
        <v>30</v>
      </c>
      <c r="P11" s="134">
        <v>30016</v>
      </c>
      <c r="Q11" s="134">
        <f>I11</f>
        <v>3001.6</v>
      </c>
      <c r="U11"/>
      <c r="V11"/>
      <c r="W11"/>
      <c r="X11"/>
      <c r="Y11"/>
      <c r="Z11"/>
    </row>
    <row r="12" s="75" customFormat="1" ht="16.5" spans="1:26">
      <c r="A12" s="78">
        <v>45579</v>
      </c>
      <c r="B12" s="79" t="s">
        <v>18</v>
      </c>
      <c r="C12" s="80">
        <v>13831</v>
      </c>
      <c r="D12" s="81" t="s">
        <v>39</v>
      </c>
      <c r="E12" s="82" t="s">
        <v>40</v>
      </c>
      <c r="F12" s="90" t="s">
        <v>21</v>
      </c>
      <c r="G12" s="90">
        <v>9908</v>
      </c>
      <c r="H12" s="91">
        <v>0.27</v>
      </c>
      <c r="I12" s="120">
        <f t="shared" si="0"/>
        <v>2675.16</v>
      </c>
      <c r="J12" s="121" t="s">
        <v>34</v>
      </c>
      <c r="K12" s="136">
        <v>1</v>
      </c>
      <c r="L12" s="137" t="s">
        <v>41</v>
      </c>
      <c r="M12" s="138"/>
      <c r="N12" s="138"/>
      <c r="O12" s="138"/>
      <c r="P12" s="138"/>
      <c r="Q12" s="161"/>
      <c r="U12"/>
      <c r="V12"/>
      <c r="W12"/>
      <c r="X12"/>
      <c r="Y12"/>
      <c r="Z12"/>
    </row>
    <row r="13" s="75" customFormat="1" ht="16.5" spans="1:26">
      <c r="A13" s="85"/>
      <c r="B13" s="86"/>
      <c r="C13" s="86"/>
      <c r="D13" s="87"/>
      <c r="E13" s="88"/>
      <c r="F13" s="90" t="s">
        <v>23</v>
      </c>
      <c r="G13" s="90">
        <v>9908</v>
      </c>
      <c r="H13" s="91">
        <v>0.1</v>
      </c>
      <c r="I13" s="120">
        <f t="shared" si="0"/>
        <v>990.8</v>
      </c>
      <c r="J13" s="125"/>
      <c r="K13" s="139"/>
      <c r="L13" s="140"/>
      <c r="M13" s="141"/>
      <c r="N13" s="141"/>
      <c r="O13" s="141"/>
      <c r="P13" s="141"/>
      <c r="Q13" s="162"/>
      <c r="U13"/>
      <c r="V13"/>
      <c r="W13"/>
      <c r="X13"/>
      <c r="Y13"/>
      <c r="Z13"/>
    </row>
    <row r="14" s="75" customFormat="1" ht="16.5" spans="1:26">
      <c r="A14" s="85"/>
      <c r="B14" s="86"/>
      <c r="C14" s="86"/>
      <c r="D14" s="87"/>
      <c r="E14" s="88"/>
      <c r="F14" s="83" t="s">
        <v>24</v>
      </c>
      <c r="G14" s="83">
        <v>49540</v>
      </c>
      <c r="H14" s="84">
        <v>0.042</v>
      </c>
      <c r="I14" s="64">
        <f t="shared" si="0"/>
        <v>2080.68</v>
      </c>
      <c r="J14" s="142" t="s">
        <v>42</v>
      </c>
      <c r="K14" s="113"/>
      <c r="L14" s="130"/>
      <c r="M14" s="130"/>
      <c r="N14" s="131"/>
      <c r="O14" s="130"/>
      <c r="P14" s="130"/>
      <c r="Q14" s="130"/>
      <c r="U14"/>
      <c r="V14"/>
      <c r="W14"/>
      <c r="X14"/>
      <c r="Y14"/>
      <c r="Z14"/>
    </row>
    <row r="15" s="75" customFormat="1" ht="33" spans="1:26">
      <c r="A15" s="92"/>
      <c r="B15" s="93"/>
      <c r="C15" s="93"/>
      <c r="D15" s="94"/>
      <c r="E15" s="95"/>
      <c r="F15" s="89" t="s">
        <v>26</v>
      </c>
      <c r="G15" s="90">
        <v>9900</v>
      </c>
      <c r="H15" s="91">
        <v>0.1</v>
      </c>
      <c r="I15" s="120">
        <f t="shared" si="0"/>
        <v>990</v>
      </c>
      <c r="J15" s="128" t="s">
        <v>37</v>
      </c>
      <c r="K15" s="122">
        <v>2</v>
      </c>
      <c r="L15" s="133" t="s">
        <v>38</v>
      </c>
      <c r="M15" s="134" t="s">
        <v>29</v>
      </c>
      <c r="N15" s="135">
        <v>2</v>
      </c>
      <c r="O15" s="134" t="s">
        <v>30</v>
      </c>
      <c r="P15" s="134">
        <v>10000</v>
      </c>
      <c r="Q15" s="134">
        <f>I15</f>
        <v>990</v>
      </c>
      <c r="U15"/>
      <c r="V15"/>
      <c r="W15"/>
      <c r="X15"/>
      <c r="Y15"/>
      <c r="Z15"/>
    </row>
    <row r="16" s="75" customFormat="1" ht="16.5" spans="1:26">
      <c r="A16" s="78">
        <v>45601</v>
      </c>
      <c r="B16" s="79" t="s">
        <v>43</v>
      </c>
      <c r="C16" s="80">
        <v>13500</v>
      </c>
      <c r="D16" s="81" t="s">
        <v>44</v>
      </c>
      <c r="E16" s="82" t="s">
        <v>45</v>
      </c>
      <c r="F16" s="90" t="s">
        <v>21</v>
      </c>
      <c r="G16" s="90">
        <v>21780</v>
      </c>
      <c r="H16" s="91">
        <v>0.27</v>
      </c>
      <c r="I16" s="120">
        <f t="shared" si="0"/>
        <v>5880.6</v>
      </c>
      <c r="J16" s="128" t="s">
        <v>46</v>
      </c>
      <c r="K16" s="122">
        <v>11</v>
      </c>
      <c r="L16" s="123" t="s">
        <v>47</v>
      </c>
      <c r="M16" s="124" t="s">
        <v>36</v>
      </c>
      <c r="N16" s="124">
        <v>11</v>
      </c>
      <c r="O16" s="124" t="s">
        <v>30</v>
      </c>
      <c r="P16" s="124">
        <v>48360</v>
      </c>
      <c r="Q16" s="124">
        <f>I16+I17+I21+I22+I24+I33</f>
        <v>8950.6</v>
      </c>
      <c r="U16"/>
      <c r="V16"/>
      <c r="W16"/>
      <c r="X16"/>
      <c r="Y16"/>
      <c r="Z16"/>
    </row>
    <row r="17" s="75" customFormat="1" ht="16.5" spans="1:26">
      <c r="A17" s="85"/>
      <c r="B17" s="86"/>
      <c r="C17" s="86"/>
      <c r="D17" s="87"/>
      <c r="E17" s="88"/>
      <c r="F17" s="90" t="s">
        <v>23</v>
      </c>
      <c r="G17" s="90">
        <v>21780</v>
      </c>
      <c r="H17" s="91">
        <v>0.1</v>
      </c>
      <c r="I17" s="120">
        <f t="shared" si="0"/>
        <v>2178</v>
      </c>
      <c r="J17" s="128" t="s">
        <v>46</v>
      </c>
      <c r="K17" s="122">
        <v>11</v>
      </c>
      <c r="L17" s="126"/>
      <c r="M17" s="127"/>
      <c r="N17" s="127"/>
      <c r="O17" s="127"/>
      <c r="P17" s="127"/>
      <c r="Q17" s="127"/>
      <c r="U17"/>
      <c r="V17"/>
      <c r="W17"/>
      <c r="X17"/>
      <c r="Y17"/>
      <c r="Z17"/>
    </row>
    <row r="18" s="75" customFormat="1" ht="30" customHeight="1" spans="1:17">
      <c r="A18" s="85"/>
      <c r="B18" s="86"/>
      <c r="C18" s="86"/>
      <c r="D18" s="87"/>
      <c r="E18" s="88"/>
      <c r="F18" s="90" t="s">
        <v>48</v>
      </c>
      <c r="G18" s="90">
        <v>130680</v>
      </c>
      <c r="H18" s="91">
        <v>0.042</v>
      </c>
      <c r="I18" s="120">
        <f t="shared" si="0"/>
        <v>5488.56</v>
      </c>
      <c r="J18" s="128" t="s">
        <v>49</v>
      </c>
      <c r="K18" s="122">
        <v>2</v>
      </c>
      <c r="L18" s="133" t="s">
        <v>50</v>
      </c>
      <c r="M18" s="134" t="s">
        <v>36</v>
      </c>
      <c r="N18" s="135">
        <v>1</v>
      </c>
      <c r="O18" s="134" t="s">
        <v>30</v>
      </c>
      <c r="P18" s="134">
        <v>1400</v>
      </c>
      <c r="Q18" s="134">
        <v>280</v>
      </c>
    </row>
    <row r="19" s="75" customFormat="1" ht="30" customHeight="1" spans="1:18">
      <c r="A19" s="85"/>
      <c r="B19" s="86"/>
      <c r="C19" s="86"/>
      <c r="D19" s="87"/>
      <c r="E19" s="88"/>
      <c r="F19" s="90"/>
      <c r="G19" s="90"/>
      <c r="H19" s="91"/>
      <c r="I19" s="120"/>
      <c r="J19" s="128"/>
      <c r="K19" s="122"/>
      <c r="L19" s="133" t="s">
        <v>50</v>
      </c>
      <c r="M19" s="134" t="s">
        <v>36</v>
      </c>
      <c r="N19" s="135">
        <v>2</v>
      </c>
      <c r="O19" s="134" t="s">
        <v>30</v>
      </c>
      <c r="P19" s="134">
        <v>100680</v>
      </c>
      <c r="Q19" s="134">
        <v>4508.56</v>
      </c>
      <c r="R19" s="163" t="s">
        <v>51</v>
      </c>
    </row>
    <row r="20" s="75" customFormat="1" ht="33" spans="1:18">
      <c r="A20" s="92"/>
      <c r="B20" s="93"/>
      <c r="C20" s="93"/>
      <c r="D20" s="94"/>
      <c r="E20" s="95"/>
      <c r="F20" s="89" t="s">
        <v>26</v>
      </c>
      <c r="G20" s="90">
        <v>21780</v>
      </c>
      <c r="H20" s="91">
        <v>0.1</v>
      </c>
      <c r="I20" s="120">
        <f t="shared" ref="I20:I33" si="1">G20*H20</f>
        <v>2178</v>
      </c>
      <c r="J20" s="128" t="s">
        <v>52</v>
      </c>
      <c r="K20" s="122">
        <v>3</v>
      </c>
      <c r="L20" s="133" t="s">
        <v>53</v>
      </c>
      <c r="M20" s="134" t="s">
        <v>36</v>
      </c>
      <c r="N20" s="135">
        <v>3</v>
      </c>
      <c r="O20" s="134" t="s">
        <v>30</v>
      </c>
      <c r="P20" s="134">
        <v>26580</v>
      </c>
      <c r="Q20" s="134">
        <f>I20+I27+I28</f>
        <v>2643</v>
      </c>
      <c r="R20" s="75">
        <v>700</v>
      </c>
    </row>
    <row r="21" s="75" customFormat="1" ht="16.5" spans="1:17">
      <c r="A21" s="78">
        <v>45604</v>
      </c>
      <c r="B21" s="79" t="s">
        <v>43</v>
      </c>
      <c r="C21" s="80">
        <v>14758</v>
      </c>
      <c r="D21" s="81" t="s">
        <v>54</v>
      </c>
      <c r="E21" s="82" t="s">
        <v>55</v>
      </c>
      <c r="F21" s="90" t="s">
        <v>21</v>
      </c>
      <c r="G21" s="90">
        <v>1600</v>
      </c>
      <c r="H21" s="91">
        <v>0.27</v>
      </c>
      <c r="I21" s="120">
        <f t="shared" si="1"/>
        <v>432</v>
      </c>
      <c r="J21" s="128" t="s">
        <v>46</v>
      </c>
      <c r="K21" s="122">
        <v>11</v>
      </c>
      <c r="L21" s="143" t="s">
        <v>56</v>
      </c>
      <c r="M21" s="144"/>
      <c r="N21" s="144"/>
      <c r="O21" s="144"/>
      <c r="P21" s="144"/>
      <c r="Q21" s="164"/>
    </row>
    <row r="22" s="75" customFormat="1" ht="16.5" spans="1:17">
      <c r="A22" s="85"/>
      <c r="B22" s="86"/>
      <c r="C22" s="86"/>
      <c r="D22" s="87"/>
      <c r="E22" s="88"/>
      <c r="F22" s="90" t="s">
        <v>23</v>
      </c>
      <c r="G22" s="90">
        <v>1600</v>
      </c>
      <c r="H22" s="91">
        <v>0.1</v>
      </c>
      <c r="I22" s="120">
        <f t="shared" si="1"/>
        <v>160</v>
      </c>
      <c r="J22" s="128" t="s">
        <v>46</v>
      </c>
      <c r="K22" s="122">
        <v>11</v>
      </c>
      <c r="L22" s="145"/>
      <c r="M22" s="146"/>
      <c r="N22" s="146"/>
      <c r="O22" s="146"/>
      <c r="P22" s="146"/>
      <c r="Q22" s="165"/>
    </row>
    <row r="23" s="75" customFormat="1" ht="16.5" spans="1:17">
      <c r="A23" s="85"/>
      <c r="B23" s="86"/>
      <c r="C23" s="86"/>
      <c r="D23" s="87"/>
      <c r="E23" s="88"/>
      <c r="F23" s="83" t="s">
        <v>24</v>
      </c>
      <c r="G23" s="83">
        <v>8000</v>
      </c>
      <c r="H23" s="84">
        <v>0.042</v>
      </c>
      <c r="I23" s="129">
        <f t="shared" si="1"/>
        <v>336</v>
      </c>
      <c r="J23" s="117" t="s">
        <v>57</v>
      </c>
      <c r="K23" s="147" t="s">
        <v>58</v>
      </c>
      <c r="L23" s="130"/>
      <c r="M23" s="130"/>
      <c r="N23" s="131"/>
      <c r="O23" s="130"/>
      <c r="P23" s="130"/>
      <c r="Q23" s="130"/>
    </row>
    <row r="24" s="75" customFormat="1" ht="33" spans="1:17">
      <c r="A24" s="92"/>
      <c r="B24" s="93"/>
      <c r="C24" s="93"/>
      <c r="D24" s="94"/>
      <c r="E24" s="95"/>
      <c r="F24" s="89" t="s">
        <v>26</v>
      </c>
      <c r="G24" s="90">
        <v>1600</v>
      </c>
      <c r="H24" s="91">
        <v>0.1</v>
      </c>
      <c r="I24" s="120">
        <f t="shared" si="1"/>
        <v>160</v>
      </c>
      <c r="J24" s="128" t="s">
        <v>46</v>
      </c>
      <c r="K24" s="122">
        <v>11</v>
      </c>
      <c r="L24" s="148" t="s">
        <v>56</v>
      </c>
      <c r="M24" s="149"/>
      <c r="N24" s="149"/>
      <c r="O24" s="149"/>
      <c r="P24" s="149"/>
      <c r="Q24" s="166"/>
    </row>
    <row r="25" s="75" customFormat="1" ht="28" spans="1:17">
      <c r="A25" s="78">
        <v>45604</v>
      </c>
      <c r="B25" s="79" t="s">
        <v>59</v>
      </c>
      <c r="C25" s="80">
        <v>14761</v>
      </c>
      <c r="D25" s="81" t="s">
        <v>60</v>
      </c>
      <c r="E25" s="82" t="s">
        <v>61</v>
      </c>
      <c r="F25" s="90" t="s">
        <v>21</v>
      </c>
      <c r="G25" s="90">
        <v>1500</v>
      </c>
      <c r="H25" s="91">
        <v>0.27</v>
      </c>
      <c r="I25" s="120">
        <f t="shared" si="1"/>
        <v>405</v>
      </c>
      <c r="J25" s="128" t="s">
        <v>62</v>
      </c>
      <c r="K25" s="150" t="s">
        <v>63</v>
      </c>
      <c r="L25" s="123" t="s">
        <v>47</v>
      </c>
      <c r="M25" s="124" t="s">
        <v>36</v>
      </c>
      <c r="N25" s="124">
        <v>10</v>
      </c>
      <c r="O25" s="124" t="s">
        <v>30</v>
      </c>
      <c r="P25" s="124">
        <v>7200</v>
      </c>
      <c r="Q25" s="124">
        <f>I25+I26</f>
        <v>555</v>
      </c>
    </row>
    <row r="26" s="75" customFormat="1" ht="28" spans="1:17">
      <c r="A26" s="85"/>
      <c r="B26" s="86"/>
      <c r="C26" s="86"/>
      <c r="D26" s="87"/>
      <c r="E26" s="88"/>
      <c r="F26" s="90" t="s">
        <v>23</v>
      </c>
      <c r="G26" s="90">
        <v>1500</v>
      </c>
      <c r="H26" s="91">
        <v>0.1</v>
      </c>
      <c r="I26" s="120">
        <f t="shared" si="1"/>
        <v>150</v>
      </c>
      <c r="J26" s="128" t="s">
        <v>62</v>
      </c>
      <c r="K26" s="150" t="s">
        <v>63</v>
      </c>
      <c r="L26" s="126"/>
      <c r="M26" s="127"/>
      <c r="N26" s="127"/>
      <c r="O26" s="127"/>
      <c r="P26" s="127"/>
      <c r="Q26" s="127"/>
    </row>
    <row r="27" s="75" customFormat="1" ht="28" spans="1:17">
      <c r="A27" s="85"/>
      <c r="B27" s="86"/>
      <c r="C27" s="86"/>
      <c r="D27" s="87"/>
      <c r="E27" s="88"/>
      <c r="F27" s="90" t="s">
        <v>24</v>
      </c>
      <c r="G27" s="90">
        <v>7500</v>
      </c>
      <c r="H27" s="91">
        <v>0.042</v>
      </c>
      <c r="I27" s="120">
        <f t="shared" si="1"/>
        <v>315</v>
      </c>
      <c r="J27" s="128" t="s">
        <v>64</v>
      </c>
      <c r="K27" s="150" t="s">
        <v>65</v>
      </c>
      <c r="L27" s="143" t="s">
        <v>56</v>
      </c>
      <c r="M27" s="144"/>
      <c r="N27" s="144"/>
      <c r="O27" s="144"/>
      <c r="P27" s="144"/>
      <c r="Q27" s="164"/>
    </row>
    <row r="28" s="75" customFormat="1" ht="19" customHeight="1" spans="1:17">
      <c r="A28" s="92"/>
      <c r="B28" s="93"/>
      <c r="C28" s="93"/>
      <c r="D28" s="94"/>
      <c r="E28" s="95"/>
      <c r="F28" s="89" t="s">
        <v>26</v>
      </c>
      <c r="G28" s="90">
        <v>1500</v>
      </c>
      <c r="H28" s="91">
        <v>0.1</v>
      </c>
      <c r="I28" s="120">
        <f t="shared" si="1"/>
        <v>150</v>
      </c>
      <c r="J28" s="128" t="s">
        <v>64</v>
      </c>
      <c r="K28" s="150" t="s">
        <v>65</v>
      </c>
      <c r="L28" s="145"/>
      <c r="M28" s="146"/>
      <c r="N28" s="146"/>
      <c r="O28" s="146"/>
      <c r="P28" s="146"/>
      <c r="Q28" s="165"/>
    </row>
    <row r="29" s="75" customFormat="1" ht="30" customHeight="1" spans="1:17">
      <c r="A29" s="78">
        <v>45604</v>
      </c>
      <c r="B29" s="79" t="s">
        <v>43</v>
      </c>
      <c r="C29" s="80">
        <v>14784</v>
      </c>
      <c r="D29" s="81" t="s">
        <v>66</v>
      </c>
      <c r="E29" s="82" t="s">
        <v>67</v>
      </c>
      <c r="F29" s="83" t="s">
        <v>21</v>
      </c>
      <c r="G29" s="83">
        <v>1400</v>
      </c>
      <c r="H29" s="84">
        <v>0.27</v>
      </c>
      <c r="I29" s="129">
        <f t="shared" si="1"/>
        <v>378</v>
      </c>
      <c r="J29" s="117" t="s">
        <v>68</v>
      </c>
      <c r="K29" s="151"/>
      <c r="L29" s="130"/>
      <c r="M29" s="130"/>
      <c r="N29" s="131"/>
      <c r="O29" s="130"/>
      <c r="P29" s="130"/>
      <c r="Q29" s="130"/>
    </row>
    <row r="30" s="75" customFormat="1" ht="16.5" spans="1:17">
      <c r="A30" s="85"/>
      <c r="B30" s="86"/>
      <c r="C30" s="96"/>
      <c r="D30" s="87"/>
      <c r="E30" s="88"/>
      <c r="F30" s="90" t="s">
        <v>69</v>
      </c>
      <c r="G30" s="90">
        <v>1400</v>
      </c>
      <c r="H30" s="91">
        <v>0.27</v>
      </c>
      <c r="I30" s="120">
        <f t="shared" si="1"/>
        <v>378</v>
      </c>
      <c r="J30" s="128" t="s">
        <v>70</v>
      </c>
      <c r="K30" s="122">
        <v>3</v>
      </c>
      <c r="L30" s="152" t="s">
        <v>71</v>
      </c>
      <c r="M30" s="143" t="s">
        <v>36</v>
      </c>
      <c r="N30" s="143">
        <v>3</v>
      </c>
      <c r="O30" s="143" t="s">
        <v>30</v>
      </c>
      <c r="P30" s="143">
        <v>2800</v>
      </c>
      <c r="Q30" s="135">
        <f>I30+I31</f>
        <v>518</v>
      </c>
    </row>
    <row r="31" s="75" customFormat="1" ht="16.5" spans="1:17">
      <c r="A31" s="85"/>
      <c r="B31" s="86"/>
      <c r="C31" s="86"/>
      <c r="D31" s="87"/>
      <c r="E31" s="88"/>
      <c r="F31" s="90" t="s">
        <v>23</v>
      </c>
      <c r="G31" s="90">
        <v>1400</v>
      </c>
      <c r="H31" s="91">
        <v>0.1</v>
      </c>
      <c r="I31" s="120">
        <f t="shared" si="1"/>
        <v>140</v>
      </c>
      <c r="J31" s="128" t="s">
        <v>70</v>
      </c>
      <c r="K31" s="122">
        <v>3</v>
      </c>
      <c r="L31" s="153"/>
      <c r="M31" s="145"/>
      <c r="N31" s="145"/>
      <c r="O31" s="145"/>
      <c r="P31" s="145"/>
      <c r="Q31" s="135"/>
    </row>
    <row r="32" s="75" customFormat="1" ht="16.5" spans="1:17">
      <c r="A32" s="85"/>
      <c r="B32" s="86"/>
      <c r="C32" s="86"/>
      <c r="D32" s="87"/>
      <c r="E32" s="88"/>
      <c r="F32" s="83" t="s">
        <v>24</v>
      </c>
      <c r="G32" s="83">
        <v>7000</v>
      </c>
      <c r="H32" s="84">
        <v>0.042</v>
      </c>
      <c r="I32" s="129">
        <f t="shared" si="1"/>
        <v>294</v>
      </c>
      <c r="J32" s="117" t="s">
        <v>57</v>
      </c>
      <c r="K32" s="147" t="s">
        <v>58</v>
      </c>
      <c r="L32" s="130"/>
      <c r="M32" s="130"/>
      <c r="N32" s="131"/>
      <c r="O32" s="130"/>
      <c r="P32" s="130"/>
      <c r="Q32" s="130"/>
    </row>
    <row r="33" s="75" customFormat="1" ht="33" spans="1:17">
      <c r="A33" s="92"/>
      <c r="B33" s="93"/>
      <c r="C33" s="93"/>
      <c r="D33" s="94"/>
      <c r="E33" s="95"/>
      <c r="F33" s="89" t="s">
        <v>26</v>
      </c>
      <c r="G33" s="90">
        <v>1400</v>
      </c>
      <c r="H33" s="91">
        <v>0.1</v>
      </c>
      <c r="I33" s="120">
        <f t="shared" si="1"/>
        <v>140</v>
      </c>
      <c r="J33" s="128" t="s">
        <v>46</v>
      </c>
      <c r="K33" s="122">
        <v>10</v>
      </c>
      <c r="L33" s="148" t="s">
        <v>56</v>
      </c>
      <c r="M33" s="149"/>
      <c r="N33" s="149"/>
      <c r="O33" s="149"/>
      <c r="P33" s="149"/>
      <c r="Q33" s="166"/>
    </row>
    <row r="34" s="75" customFormat="1" ht="16.5" spans="1:17">
      <c r="A34" s="78">
        <v>45629</v>
      </c>
      <c r="B34" s="79" t="s">
        <v>43</v>
      </c>
      <c r="C34" s="80" t="s">
        <v>58</v>
      </c>
      <c r="D34" s="81" t="s">
        <v>72</v>
      </c>
      <c r="E34" s="82" t="s">
        <v>73</v>
      </c>
      <c r="F34" s="83" t="s">
        <v>21</v>
      </c>
      <c r="G34" s="83">
        <v>1153</v>
      </c>
      <c r="H34" s="97">
        <v>0.27</v>
      </c>
      <c r="I34" s="129">
        <v>311.31</v>
      </c>
      <c r="J34" s="154" t="s">
        <v>74</v>
      </c>
      <c r="K34" s="113"/>
      <c r="L34" s="130"/>
      <c r="M34" s="130"/>
      <c r="N34" s="131"/>
      <c r="O34" s="130"/>
      <c r="P34" s="130"/>
      <c r="Q34" s="130"/>
    </row>
    <row r="35" s="75" customFormat="1" ht="16.5" spans="1:17">
      <c r="A35" s="85"/>
      <c r="B35" s="86"/>
      <c r="C35" s="96"/>
      <c r="D35" s="87"/>
      <c r="E35" s="88"/>
      <c r="F35" s="83" t="s">
        <v>23</v>
      </c>
      <c r="G35" s="83">
        <v>1153</v>
      </c>
      <c r="H35" s="97">
        <v>0.1</v>
      </c>
      <c r="I35" s="129">
        <v>115.3</v>
      </c>
      <c r="J35" s="154"/>
      <c r="K35" s="113"/>
      <c r="L35" s="130"/>
      <c r="M35" s="130"/>
      <c r="N35" s="131"/>
      <c r="O35" s="130"/>
      <c r="P35" s="130"/>
      <c r="Q35" s="130"/>
    </row>
    <row r="36" s="75" customFormat="1" ht="16.5" spans="1:17">
      <c r="A36" s="85"/>
      <c r="B36" s="86"/>
      <c r="C36" s="86"/>
      <c r="D36" s="87"/>
      <c r="E36" s="88"/>
      <c r="F36" s="83" t="s">
        <v>48</v>
      </c>
      <c r="G36" s="83">
        <v>8376</v>
      </c>
      <c r="H36" s="97">
        <v>0.042</v>
      </c>
      <c r="I36" s="129">
        <v>351.792</v>
      </c>
      <c r="J36" s="117"/>
      <c r="K36" s="113"/>
      <c r="L36" s="130"/>
      <c r="M36" s="130"/>
      <c r="N36" s="131"/>
      <c r="O36" s="130"/>
      <c r="P36" s="130"/>
      <c r="Q36" s="130"/>
    </row>
    <row r="37" s="75" customFormat="1" ht="33" spans="1:17">
      <c r="A37" s="92"/>
      <c r="B37" s="93"/>
      <c r="C37" s="93"/>
      <c r="D37" s="94"/>
      <c r="E37" s="95"/>
      <c r="F37" s="98" t="s">
        <v>26</v>
      </c>
      <c r="G37" s="83">
        <v>1155</v>
      </c>
      <c r="H37" s="97">
        <v>0.1</v>
      </c>
      <c r="I37" s="129">
        <v>115.5</v>
      </c>
      <c r="J37" s="117"/>
      <c r="K37" s="113"/>
      <c r="L37" s="130"/>
      <c r="M37" s="130"/>
      <c r="N37" s="131"/>
      <c r="O37" s="130"/>
      <c r="P37" s="130"/>
      <c r="Q37" s="130"/>
    </row>
    <row r="38" s="75" customFormat="1" ht="45" spans="1:17">
      <c r="A38" s="78">
        <v>45632</v>
      </c>
      <c r="B38" s="79" t="s">
        <v>59</v>
      </c>
      <c r="C38" s="80" t="s">
        <v>58</v>
      </c>
      <c r="D38" s="81" t="s">
        <v>75</v>
      </c>
      <c r="E38" s="82" t="s">
        <v>76</v>
      </c>
      <c r="F38" s="83" t="s">
        <v>77</v>
      </c>
      <c r="G38" s="83">
        <v>450</v>
      </c>
      <c r="H38" s="97">
        <v>0.042</v>
      </c>
      <c r="I38" s="129">
        <v>18.9</v>
      </c>
      <c r="J38" s="117" t="s">
        <v>78</v>
      </c>
      <c r="K38" s="113"/>
      <c r="L38" s="130"/>
      <c r="M38" s="130"/>
      <c r="N38" s="131"/>
      <c r="O38" s="130"/>
      <c r="P38" s="130"/>
      <c r="Q38" s="130"/>
    </row>
    <row r="39" s="75" customFormat="1" ht="16.5" spans="1:17">
      <c r="A39" s="78">
        <v>45639</v>
      </c>
      <c r="B39" s="79" t="s">
        <v>59</v>
      </c>
      <c r="C39" s="80" t="s">
        <v>58</v>
      </c>
      <c r="D39" s="81" t="s">
        <v>79</v>
      </c>
      <c r="E39" s="82" t="s">
        <v>80</v>
      </c>
      <c r="F39" s="98" t="s">
        <v>21</v>
      </c>
      <c r="G39" s="98">
        <v>100</v>
      </c>
      <c r="H39" s="98">
        <v>0.27</v>
      </c>
      <c r="I39" s="129">
        <f>G39*H39</f>
        <v>27</v>
      </c>
      <c r="J39" s="112" t="s">
        <v>81</v>
      </c>
      <c r="K39" s="113"/>
      <c r="L39" s="130"/>
      <c r="M39" s="130"/>
      <c r="N39" s="131"/>
      <c r="O39" s="130"/>
      <c r="P39" s="130"/>
      <c r="Q39" s="130"/>
    </row>
    <row r="40" s="75" customFormat="1" ht="16.5" spans="1:17">
      <c r="A40" s="85"/>
      <c r="B40" s="86"/>
      <c r="C40" s="86"/>
      <c r="D40" s="87"/>
      <c r="E40" s="88"/>
      <c r="F40" s="98" t="s">
        <v>23</v>
      </c>
      <c r="G40" s="98">
        <v>100</v>
      </c>
      <c r="H40" s="98">
        <v>0.1</v>
      </c>
      <c r="I40" s="129">
        <f>G40*H40</f>
        <v>10</v>
      </c>
      <c r="J40" s="115"/>
      <c r="K40" s="113"/>
      <c r="L40" s="130"/>
      <c r="M40" s="130"/>
      <c r="N40" s="131"/>
      <c r="O40" s="130"/>
      <c r="P40" s="130"/>
      <c r="Q40" s="130"/>
    </row>
    <row r="41" s="75" customFormat="1" ht="33" spans="1:17">
      <c r="A41" s="85"/>
      <c r="B41" s="86"/>
      <c r="C41" s="86"/>
      <c r="D41" s="87"/>
      <c r="E41" s="88"/>
      <c r="F41" s="98" t="s">
        <v>24</v>
      </c>
      <c r="G41" s="98">
        <f>G42*5</f>
        <v>500</v>
      </c>
      <c r="H41" s="98">
        <v>0.042</v>
      </c>
      <c r="I41" s="64">
        <f>G41*H41</f>
        <v>21</v>
      </c>
      <c r="J41" s="115"/>
      <c r="K41" s="113"/>
      <c r="L41" s="130"/>
      <c r="M41" s="130"/>
      <c r="N41" s="131"/>
      <c r="O41" s="130"/>
      <c r="P41" s="130"/>
      <c r="Q41" s="130"/>
    </row>
    <row r="42" s="75" customFormat="1" ht="33" spans="1:17">
      <c r="A42" s="92"/>
      <c r="B42" s="93"/>
      <c r="C42" s="93"/>
      <c r="D42" s="94"/>
      <c r="E42" s="95"/>
      <c r="F42" s="98" t="s">
        <v>26</v>
      </c>
      <c r="G42" s="98">
        <v>100</v>
      </c>
      <c r="H42" s="98">
        <v>0.1</v>
      </c>
      <c r="I42" s="129">
        <f>G42*H42</f>
        <v>10</v>
      </c>
      <c r="J42" s="154"/>
      <c r="K42" s="113"/>
      <c r="L42" s="130"/>
      <c r="M42" s="130"/>
      <c r="N42" s="131"/>
      <c r="O42" s="130"/>
      <c r="P42" s="130"/>
      <c r="Q42" s="130"/>
    </row>
    <row r="43" s="75" customFormat="1" ht="17.5" spans="1:17">
      <c r="A43" s="99" t="s">
        <v>82</v>
      </c>
      <c r="B43" s="99"/>
      <c r="C43" s="99"/>
      <c r="D43" s="99"/>
      <c r="E43" s="99"/>
      <c r="F43" s="99"/>
      <c r="G43" s="99"/>
      <c r="H43" s="100"/>
      <c r="I43" s="75">
        <f>SUM(I3:I42)</f>
        <v>61049.482</v>
      </c>
      <c r="J43" s="142"/>
      <c r="K43" s="113"/>
      <c r="L43" s="130"/>
      <c r="M43" s="130"/>
      <c r="N43" s="131"/>
      <c r="O43" s="130"/>
      <c r="P43" s="130"/>
      <c r="Q43" s="130"/>
    </row>
    <row r="44" ht="28" spans="1:10">
      <c r="A44" s="101"/>
      <c r="B44" s="101"/>
      <c r="C44" s="101"/>
      <c r="D44" s="101"/>
      <c r="E44" s="101"/>
      <c r="F44" s="101"/>
      <c r="G44" s="102">
        <v>45645</v>
      </c>
      <c r="H44" s="103" t="s">
        <v>83</v>
      </c>
      <c r="I44" s="155">
        <f>I10+I14+I23+I32+I29+I34+I35+I36+I37+I38+I39+I40+I41+I42+700-2800</f>
        <v>8269.482</v>
      </c>
      <c r="J44" s="156" t="s">
        <v>84</v>
      </c>
    </row>
    <row r="45" ht="31" spans="7:21">
      <c r="G45" s="104"/>
      <c r="H45" s="104"/>
      <c r="I45" s="155">
        <v>38321.42</v>
      </c>
      <c r="J45" s="156" t="s">
        <v>85</v>
      </c>
      <c r="U45" s="167"/>
    </row>
    <row r="48" ht="17.5" spans="9:10">
      <c r="I48" s="157">
        <f>SUM(I3:I5)</f>
        <v>11658.58</v>
      </c>
      <c r="J48" s="158" t="s">
        <v>86</v>
      </c>
    </row>
    <row r="49" ht="17.5" spans="9:11">
      <c r="I49" s="159">
        <v>2800</v>
      </c>
      <c r="J49" s="159" t="s">
        <v>87</v>
      </c>
      <c r="K49" s="77" t="s">
        <v>88</v>
      </c>
    </row>
  </sheetData>
  <autoFilter xmlns:etc="http://www.wps.cn/officeDocument/2017/etCustomData" ref="A2:I45" etc:filterBottomFollowUsedRange="0">
    <extLst/>
  </autoFilter>
  <mergeCells count="96">
    <mergeCell ref="A1:I1"/>
    <mergeCell ref="L24:Q24"/>
    <mergeCell ref="L33:Q33"/>
    <mergeCell ref="A3:A7"/>
    <mergeCell ref="A8:A11"/>
    <mergeCell ref="A12:A15"/>
    <mergeCell ref="A16:A20"/>
    <mergeCell ref="A21:A24"/>
    <mergeCell ref="A25:A28"/>
    <mergeCell ref="A29:A33"/>
    <mergeCell ref="A34:A37"/>
    <mergeCell ref="A39:A42"/>
    <mergeCell ref="B3:B7"/>
    <mergeCell ref="B8:B11"/>
    <mergeCell ref="B12:B15"/>
    <mergeCell ref="B16:B20"/>
    <mergeCell ref="B21:B24"/>
    <mergeCell ref="B25:B28"/>
    <mergeCell ref="B29:B33"/>
    <mergeCell ref="B34:B37"/>
    <mergeCell ref="B39:B42"/>
    <mergeCell ref="C3:C7"/>
    <mergeCell ref="C8:C11"/>
    <mergeCell ref="C12:C15"/>
    <mergeCell ref="C16:C20"/>
    <mergeCell ref="C21:C24"/>
    <mergeCell ref="C25:C28"/>
    <mergeCell ref="C29:C33"/>
    <mergeCell ref="C34:C37"/>
    <mergeCell ref="C39:C42"/>
    <mergeCell ref="D3:D7"/>
    <mergeCell ref="D8:D11"/>
    <mergeCell ref="D12:D15"/>
    <mergeCell ref="D16:D20"/>
    <mergeCell ref="D21:D24"/>
    <mergeCell ref="D25:D28"/>
    <mergeCell ref="D29:D33"/>
    <mergeCell ref="D34:D37"/>
    <mergeCell ref="D39:D42"/>
    <mergeCell ref="E3:E7"/>
    <mergeCell ref="E8:E11"/>
    <mergeCell ref="E12:E15"/>
    <mergeCell ref="E16:E20"/>
    <mergeCell ref="E21:E24"/>
    <mergeCell ref="E25:E28"/>
    <mergeCell ref="E29:E33"/>
    <mergeCell ref="E34:E37"/>
    <mergeCell ref="E39:E42"/>
    <mergeCell ref="J3:J4"/>
    <mergeCell ref="J6:J7"/>
    <mergeCell ref="J8:J9"/>
    <mergeCell ref="J12:J13"/>
    <mergeCell ref="J34:J37"/>
    <mergeCell ref="J39:J42"/>
    <mergeCell ref="K6:K7"/>
    <mergeCell ref="K8:K9"/>
    <mergeCell ref="K12:K13"/>
    <mergeCell ref="L3:L5"/>
    <mergeCell ref="L6:L7"/>
    <mergeCell ref="L8:L9"/>
    <mergeCell ref="L16:L17"/>
    <mergeCell ref="L25:L26"/>
    <mergeCell ref="L30:L31"/>
    <mergeCell ref="M3:M5"/>
    <mergeCell ref="M6:M7"/>
    <mergeCell ref="M8:M9"/>
    <mergeCell ref="M16:M17"/>
    <mergeCell ref="M25:M26"/>
    <mergeCell ref="M30:M31"/>
    <mergeCell ref="N3:N5"/>
    <mergeCell ref="N6:N7"/>
    <mergeCell ref="N8:N9"/>
    <mergeCell ref="N16:N17"/>
    <mergeCell ref="N25:N26"/>
    <mergeCell ref="N30:N31"/>
    <mergeCell ref="O3:O5"/>
    <mergeCell ref="O6:O7"/>
    <mergeCell ref="O8:O9"/>
    <mergeCell ref="O16:O17"/>
    <mergeCell ref="O25:O26"/>
    <mergeCell ref="O30:O31"/>
    <mergeCell ref="P3:P5"/>
    <mergeCell ref="P6:P7"/>
    <mergeCell ref="P8:P9"/>
    <mergeCell ref="P16:P17"/>
    <mergeCell ref="P25:P26"/>
    <mergeCell ref="P30:P31"/>
    <mergeCell ref="Q3:Q5"/>
    <mergeCell ref="Q6:Q7"/>
    <mergeCell ref="Q8:Q9"/>
    <mergeCell ref="Q16:Q17"/>
    <mergeCell ref="Q25:Q26"/>
    <mergeCell ref="Q30:Q31"/>
    <mergeCell ref="L12:Q13"/>
    <mergeCell ref="L27:Q28"/>
    <mergeCell ref="L21:Q22"/>
  </mergeCells>
  <pageMargins left="0.751388888888889" right="0.751388888888889" top="1" bottom="1" header="0.5" footer="0.5"/>
  <pageSetup paperSize="9" scale="4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5" zoomScaleNormal="85" workbookViewId="0">
      <selection activeCell="K9" sqref="K9:N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4.3636363636364" customWidth="1"/>
    <col min="4" max="4" width="17.4545454545455" customWidth="1"/>
    <col min="5" max="6" width="22.4545454545455" customWidth="1"/>
    <col min="7" max="7" width="56.0909090909091" customWidth="1"/>
    <col min="8" max="8" width="9.45454545454546" customWidth="1"/>
    <col min="9" max="9" width="12.3636363636364" customWidth="1"/>
    <col min="10" max="10" width="10.5454545454545" customWidth="1"/>
    <col min="11" max="11" width="13.6818181818182" customWidth="1"/>
    <col min="12" max="12" width="10.9090909090909" customWidth="1"/>
    <col min="14" max="14" width="18.3090909090909" customWidth="1"/>
  </cols>
  <sheetData>
    <row r="1" ht="21" spans="1:10">
      <c r="A1" s="1" t="s">
        <v>89</v>
      </c>
      <c r="B1" s="2"/>
      <c r="C1" s="2"/>
      <c r="D1" s="3"/>
      <c r="E1" s="2"/>
      <c r="F1" s="2"/>
      <c r="G1" s="2"/>
      <c r="H1" s="2"/>
      <c r="I1" s="2"/>
      <c r="J1" s="2"/>
    </row>
    <row r="2" spans="1:10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4"/>
      <c r="G2" s="6" t="s">
        <v>14</v>
      </c>
      <c r="H2" s="7" t="s">
        <v>15</v>
      </c>
      <c r="I2" s="8" t="s">
        <v>16</v>
      </c>
      <c r="J2" s="62" t="s">
        <v>17</v>
      </c>
    </row>
    <row r="3" s="25" customFormat="1" ht="16.5" spans="1:14">
      <c r="A3" s="33">
        <v>45656</v>
      </c>
      <c r="B3" s="34" t="s">
        <v>43</v>
      </c>
      <c r="C3" s="35" t="s">
        <v>58</v>
      </c>
      <c r="D3" s="36" t="s">
        <v>90</v>
      </c>
      <c r="E3" s="37" t="s">
        <v>91</v>
      </c>
      <c r="F3" s="37"/>
      <c r="G3" s="38" t="s">
        <v>21</v>
      </c>
      <c r="H3" s="38">
        <v>86</v>
      </c>
      <c r="I3" s="63">
        <v>0.27</v>
      </c>
      <c r="J3" s="64">
        <f t="shared" ref="J3:J9" si="0">H3*I3</f>
        <v>23.22</v>
      </c>
      <c r="K3" s="65" t="s">
        <v>92</v>
      </c>
      <c r="L3" s="65"/>
      <c r="M3" s="65"/>
      <c r="N3" s="65"/>
    </row>
    <row r="4" s="25" customFormat="1" ht="16.5" spans="1:14">
      <c r="A4" s="39"/>
      <c r="B4" s="40"/>
      <c r="C4" s="40"/>
      <c r="D4" s="41"/>
      <c r="E4" s="42"/>
      <c r="F4" s="42"/>
      <c r="G4" s="38" t="s">
        <v>23</v>
      </c>
      <c r="H4" s="38">
        <v>86</v>
      </c>
      <c r="I4" s="63">
        <v>0.1</v>
      </c>
      <c r="J4" s="64">
        <f t="shared" si="0"/>
        <v>8.6</v>
      </c>
      <c r="K4" s="65"/>
      <c r="L4" s="65"/>
      <c r="M4" s="65"/>
      <c r="N4" s="65"/>
    </row>
    <row r="5" s="25" customFormat="1" ht="16.5" spans="1:14">
      <c r="A5" s="39"/>
      <c r="B5" s="40"/>
      <c r="C5" s="40"/>
      <c r="D5" s="41"/>
      <c r="E5" s="42"/>
      <c r="F5" s="42"/>
      <c r="G5" s="38" t="s">
        <v>24</v>
      </c>
      <c r="H5" s="38">
        <v>430</v>
      </c>
      <c r="I5" s="63">
        <v>0.042</v>
      </c>
      <c r="J5" s="64">
        <f t="shared" si="0"/>
        <v>18.06</v>
      </c>
      <c r="K5" s="65"/>
      <c r="L5" s="65"/>
      <c r="M5" s="65"/>
      <c r="N5" s="65"/>
    </row>
    <row r="6" s="25" customFormat="1" ht="34" customHeight="1" spans="1:14">
      <c r="A6" s="43"/>
      <c r="B6" s="44"/>
      <c r="C6" s="44"/>
      <c r="D6" s="45"/>
      <c r="E6" s="46"/>
      <c r="F6" s="46"/>
      <c r="G6" s="47" t="s">
        <v>26</v>
      </c>
      <c r="H6" s="48">
        <v>86</v>
      </c>
      <c r="I6" s="66">
        <v>0.1</v>
      </c>
      <c r="J6" s="64">
        <f t="shared" si="0"/>
        <v>8.6</v>
      </c>
      <c r="K6" s="65"/>
      <c r="L6" s="65"/>
      <c r="M6" s="65"/>
      <c r="N6" s="65"/>
    </row>
    <row r="7" s="25" customFormat="1" ht="16.5" spans="1:14">
      <c r="A7" s="26">
        <v>45664</v>
      </c>
      <c r="B7" s="26" t="s">
        <v>43</v>
      </c>
      <c r="C7" s="26" t="s">
        <v>93</v>
      </c>
      <c r="D7" s="27" t="s">
        <v>94</v>
      </c>
      <c r="E7" s="28" t="s">
        <v>95</v>
      </c>
      <c r="F7" s="28"/>
      <c r="G7" s="49" t="s">
        <v>21</v>
      </c>
      <c r="H7" s="49">
        <v>43000</v>
      </c>
      <c r="I7" s="49">
        <v>0.27</v>
      </c>
      <c r="J7" s="67">
        <f t="shared" si="0"/>
        <v>11610</v>
      </c>
      <c r="K7" s="68" t="s">
        <v>96</v>
      </c>
      <c r="L7" s="68"/>
      <c r="M7" s="68"/>
      <c r="N7" s="68"/>
    </row>
    <row r="8" s="25" customFormat="1" ht="16.5" spans="1:14">
      <c r="A8" s="13"/>
      <c r="B8" s="13"/>
      <c r="C8" s="13"/>
      <c r="D8" s="29"/>
      <c r="E8" s="50"/>
      <c r="F8" s="50"/>
      <c r="G8" s="49" t="s">
        <v>23</v>
      </c>
      <c r="H8" s="49">
        <v>43000</v>
      </c>
      <c r="I8" s="49">
        <v>0.1</v>
      </c>
      <c r="J8" s="67">
        <f t="shared" si="0"/>
        <v>4300</v>
      </c>
      <c r="K8" s="68"/>
      <c r="L8" s="68"/>
      <c r="M8" s="68"/>
      <c r="N8" s="68"/>
    </row>
    <row r="9" s="25" customFormat="1" ht="31" customHeight="1" spans="1:14">
      <c r="A9" s="13"/>
      <c r="B9" s="13"/>
      <c r="C9" s="13"/>
      <c r="D9" s="29"/>
      <c r="E9" s="50"/>
      <c r="F9" s="50"/>
      <c r="G9" s="47" t="s">
        <v>97</v>
      </c>
      <c r="H9" s="47">
        <v>43000</v>
      </c>
      <c r="I9" s="47">
        <v>0.1</v>
      </c>
      <c r="J9" s="64">
        <f t="shared" si="0"/>
        <v>4300</v>
      </c>
      <c r="K9" s="69" t="s">
        <v>98</v>
      </c>
      <c r="L9" s="69"/>
      <c r="M9" s="69"/>
      <c r="N9" s="69"/>
    </row>
    <row r="10" s="25" customFormat="1" ht="34" customHeight="1" spans="1:10">
      <c r="A10" s="51"/>
      <c r="B10" s="52"/>
      <c r="C10" s="52"/>
      <c r="D10" s="53"/>
      <c r="E10" s="54"/>
      <c r="F10" s="54"/>
      <c r="H10" s="55" t="s">
        <v>99</v>
      </c>
      <c r="I10" s="55"/>
      <c r="J10" s="30">
        <f>SUM(J3:J9)</f>
        <v>20268.48</v>
      </c>
    </row>
    <row r="11" s="25" customFormat="1" spans="7:9">
      <c r="G11"/>
      <c r="H11"/>
      <c r="I11"/>
    </row>
    <row r="13" spans="5:11">
      <c r="E13" s="56" t="s">
        <v>3</v>
      </c>
      <c r="F13" s="57" t="s">
        <v>100</v>
      </c>
      <c r="G13" s="57" t="s">
        <v>4</v>
      </c>
      <c r="H13" s="56" t="s">
        <v>5</v>
      </c>
      <c r="I13" s="70" t="s">
        <v>6</v>
      </c>
      <c r="J13" s="56" t="s">
        <v>7</v>
      </c>
      <c r="K13" s="71" t="s">
        <v>8</v>
      </c>
    </row>
    <row r="14" spans="5:12">
      <c r="E14" s="58" t="s">
        <v>101</v>
      </c>
      <c r="F14" s="58" t="s">
        <v>102</v>
      </c>
      <c r="G14" s="58" t="s">
        <v>36</v>
      </c>
      <c r="H14" s="58">
        <v>6</v>
      </c>
      <c r="I14" s="58" t="s">
        <v>30</v>
      </c>
      <c r="J14" s="58">
        <v>45150</v>
      </c>
      <c r="K14" s="58">
        <v>27568.6</v>
      </c>
      <c r="L14" s="72"/>
    </row>
    <row r="15" spans="5:12">
      <c r="E15" s="59"/>
      <c r="F15" s="59"/>
      <c r="G15" s="59"/>
      <c r="H15" s="59"/>
      <c r="I15" s="59"/>
      <c r="J15" s="59"/>
      <c r="K15" s="59"/>
      <c r="L15" s="72"/>
    </row>
    <row r="16" spans="5:11">
      <c r="E16" s="60" t="s">
        <v>103</v>
      </c>
      <c r="F16" s="60" t="s">
        <v>104</v>
      </c>
      <c r="G16" s="60" t="s">
        <v>29</v>
      </c>
      <c r="H16" s="60">
        <v>4</v>
      </c>
      <c r="I16" s="60" t="s">
        <v>30</v>
      </c>
      <c r="J16" s="60">
        <v>43000</v>
      </c>
      <c r="K16" s="73">
        <f>J9+J3+J4+J5+J6+2800</f>
        <v>7158.48</v>
      </c>
    </row>
    <row r="17" spans="5:12">
      <c r="E17" s="61"/>
      <c r="F17" s="61"/>
      <c r="G17" s="61"/>
      <c r="H17" s="61"/>
      <c r="I17" s="61"/>
      <c r="J17" s="61"/>
      <c r="K17" s="74"/>
      <c r="L17" t="s">
        <v>88</v>
      </c>
    </row>
    <row r="19" spans="5:5">
      <c r="E19" t="s">
        <v>105</v>
      </c>
    </row>
    <row r="20" spans="5:5">
      <c r="E20" t="s">
        <v>106</v>
      </c>
    </row>
  </sheetData>
  <mergeCells count="30">
    <mergeCell ref="A1:J1"/>
    <mergeCell ref="K9:N9"/>
    <mergeCell ref="H10:I10"/>
    <mergeCell ref="A3:A6"/>
    <mergeCell ref="A7:A9"/>
    <mergeCell ref="B3:B6"/>
    <mergeCell ref="B7:B9"/>
    <mergeCell ref="C3:C6"/>
    <mergeCell ref="C7:C9"/>
    <mergeCell ref="D3:D6"/>
    <mergeCell ref="D7:D9"/>
    <mergeCell ref="E3:E6"/>
    <mergeCell ref="E7:E9"/>
    <mergeCell ref="E14:E15"/>
    <mergeCell ref="E16:E17"/>
    <mergeCell ref="F14:F15"/>
    <mergeCell ref="F16:F17"/>
    <mergeCell ref="G14:G15"/>
    <mergeCell ref="G16:G17"/>
    <mergeCell ref="H14:H15"/>
    <mergeCell ref="H16:H17"/>
    <mergeCell ref="I14:I15"/>
    <mergeCell ref="I16:I17"/>
    <mergeCell ref="J14:J15"/>
    <mergeCell ref="J16:J17"/>
    <mergeCell ref="K14:K15"/>
    <mergeCell ref="K16:K17"/>
    <mergeCell ref="L14:L15"/>
    <mergeCell ref="K3:N6"/>
    <mergeCell ref="K7:N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C29" sqref="C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4.3636363636364" customWidth="1"/>
    <col min="4" max="4" width="17.4545454545455" customWidth="1"/>
    <col min="5" max="5" width="22.4545454545455" customWidth="1"/>
    <col min="6" max="6" width="56.0909090909091" customWidth="1"/>
    <col min="7" max="7" width="9.45454545454546" customWidth="1"/>
    <col min="8" max="8" width="8.72727272727273" customWidth="1"/>
    <col min="9" max="9" width="10.5454545454545" customWidth="1"/>
  </cols>
  <sheetData>
    <row r="1" ht="21" spans="1:9">
      <c r="A1" s="1" t="s">
        <v>89</v>
      </c>
      <c r="B1" s="2"/>
      <c r="C1" s="2"/>
      <c r="D1" s="3"/>
      <c r="E1" s="2"/>
      <c r="F1" s="2"/>
      <c r="G1" s="2"/>
      <c r="H1" s="2"/>
      <c r="I1" s="2"/>
    </row>
    <row r="2" spans="1:9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6" t="s">
        <v>14</v>
      </c>
      <c r="G2" s="7" t="s">
        <v>15</v>
      </c>
      <c r="H2" s="8" t="s">
        <v>16</v>
      </c>
      <c r="I2" s="22" t="s">
        <v>107</v>
      </c>
    </row>
    <row r="3" s="25" customFormat="1" ht="31" customHeight="1" spans="1:10">
      <c r="A3" s="26">
        <v>45664</v>
      </c>
      <c r="B3" s="26" t="s">
        <v>43</v>
      </c>
      <c r="C3" s="26" t="s">
        <v>93</v>
      </c>
      <c r="D3" s="27" t="s">
        <v>94</v>
      </c>
      <c r="E3" s="28" t="s">
        <v>108</v>
      </c>
      <c r="F3" s="13" t="s">
        <v>109</v>
      </c>
      <c r="G3" s="13">
        <v>180600</v>
      </c>
      <c r="H3" s="13">
        <v>0.007</v>
      </c>
      <c r="I3" s="30">
        <f t="shared" ref="I3:I9" si="0">G3*H3</f>
        <v>1264.2</v>
      </c>
      <c r="J3" s="31"/>
    </row>
    <row r="4" s="25" customFormat="1" ht="33" spans="1:10">
      <c r="A4" s="26"/>
      <c r="B4" s="26"/>
      <c r="C4" s="26"/>
      <c r="D4" s="27"/>
      <c r="E4" s="28"/>
      <c r="F4" s="13" t="s">
        <v>110</v>
      </c>
      <c r="G4" s="13">
        <v>135450</v>
      </c>
      <c r="H4" s="13">
        <v>0.007</v>
      </c>
      <c r="I4" s="30">
        <f t="shared" si="0"/>
        <v>948.15</v>
      </c>
      <c r="J4" s="31"/>
    </row>
    <row r="5" s="25" customFormat="1" ht="16.5" spans="1:9">
      <c r="A5" s="26">
        <v>45715</v>
      </c>
      <c r="B5" s="13" t="s">
        <v>43</v>
      </c>
      <c r="C5" s="13" t="s">
        <v>93</v>
      </c>
      <c r="D5" s="29" t="s">
        <v>111</v>
      </c>
      <c r="E5" s="13" t="s">
        <v>112</v>
      </c>
      <c r="F5" s="13" t="s">
        <v>113</v>
      </c>
      <c r="G5" s="13">
        <v>1100</v>
      </c>
      <c r="H5" s="13">
        <v>0.007</v>
      </c>
      <c r="I5" s="30">
        <f t="shared" si="0"/>
        <v>7.7</v>
      </c>
    </row>
    <row r="6" s="25" customFormat="1" ht="16.5" spans="1:9">
      <c r="A6" s="26"/>
      <c r="B6" s="13"/>
      <c r="C6" s="13"/>
      <c r="D6" s="29"/>
      <c r="E6" s="13"/>
      <c r="F6" s="13" t="s">
        <v>21</v>
      </c>
      <c r="G6" s="13">
        <v>837</v>
      </c>
      <c r="H6" s="13">
        <v>0.047</v>
      </c>
      <c r="I6" s="30">
        <f t="shared" si="0"/>
        <v>39.339</v>
      </c>
    </row>
    <row r="7" s="25" customFormat="1" ht="16.5" spans="1:9">
      <c r="A7" s="26"/>
      <c r="B7" s="13"/>
      <c r="C7" s="13"/>
      <c r="D7" s="29"/>
      <c r="E7" s="13"/>
      <c r="F7" s="13" t="s">
        <v>23</v>
      </c>
      <c r="G7" s="13">
        <v>837</v>
      </c>
      <c r="H7" s="13">
        <v>0.017</v>
      </c>
      <c r="I7" s="30">
        <f t="shared" si="0"/>
        <v>14.229</v>
      </c>
    </row>
    <row r="8" ht="16.5" spans="1:9">
      <c r="A8" s="26"/>
      <c r="B8" s="13"/>
      <c r="C8" s="13"/>
      <c r="D8" s="29"/>
      <c r="E8" s="13"/>
      <c r="F8" s="13" t="s">
        <v>21</v>
      </c>
      <c r="G8" s="13">
        <v>150</v>
      </c>
      <c r="H8" s="13">
        <v>0.047</v>
      </c>
      <c r="I8" s="30">
        <f t="shared" si="0"/>
        <v>7.05</v>
      </c>
    </row>
    <row r="9" ht="16.5" spans="1:9">
      <c r="A9" s="26"/>
      <c r="B9" s="13"/>
      <c r="C9" s="13"/>
      <c r="D9" s="29"/>
      <c r="E9" s="13"/>
      <c r="F9" s="13" t="s">
        <v>23</v>
      </c>
      <c r="G9" s="13">
        <v>150</v>
      </c>
      <c r="H9" s="13">
        <v>0.017</v>
      </c>
      <c r="I9" s="30">
        <f t="shared" si="0"/>
        <v>2.55</v>
      </c>
    </row>
    <row r="10" ht="16.5" spans="9:9">
      <c r="I10" s="32">
        <f>SUM(I3:I9)</f>
        <v>2283.218</v>
      </c>
    </row>
  </sheetData>
  <mergeCells count="11">
    <mergeCell ref="A1:I1"/>
    <mergeCell ref="A3:A4"/>
    <mergeCell ref="A5:A9"/>
    <mergeCell ref="B3:B4"/>
    <mergeCell ref="B5:B9"/>
    <mergeCell ref="C3:C4"/>
    <mergeCell ref="C5:C9"/>
    <mergeCell ref="D3:D4"/>
    <mergeCell ref="D5:D9"/>
    <mergeCell ref="E3:E4"/>
    <mergeCell ref="E5:E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L20" sqref="L2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4.3636363636364" customWidth="1"/>
    <col min="4" max="4" width="17.4545454545455" customWidth="1"/>
    <col min="5" max="5" width="24.0909090909091" customWidth="1"/>
    <col min="6" max="6" width="56.0909090909091" customWidth="1"/>
    <col min="7" max="7" width="9.45454545454546" customWidth="1"/>
    <col min="8" max="8" width="8.72727272727273" customWidth="1"/>
    <col min="9" max="9" width="11.5454545454545" customWidth="1"/>
  </cols>
  <sheetData>
    <row r="1" ht="21" spans="1:9">
      <c r="A1" s="1" t="s">
        <v>89</v>
      </c>
      <c r="B1" s="2"/>
      <c r="C1" s="2"/>
      <c r="D1" s="3"/>
      <c r="E1" s="2"/>
      <c r="F1" s="2"/>
      <c r="G1" s="2"/>
      <c r="H1" s="2"/>
      <c r="I1" s="2"/>
    </row>
    <row r="2" spans="1:9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6" t="s">
        <v>14</v>
      </c>
      <c r="G2" s="7" t="s">
        <v>15</v>
      </c>
      <c r="H2" s="8" t="s">
        <v>16</v>
      </c>
      <c r="I2" s="22" t="s">
        <v>114</v>
      </c>
    </row>
    <row r="3" ht="33" spans="1:9">
      <c r="A3" s="9">
        <v>45827</v>
      </c>
      <c r="B3" s="10" t="s">
        <v>59</v>
      </c>
      <c r="C3" s="11" t="s">
        <v>115</v>
      </c>
      <c r="D3" s="12" t="s">
        <v>116</v>
      </c>
      <c r="E3" s="11" t="s">
        <v>117</v>
      </c>
      <c r="F3" s="13" t="s">
        <v>118</v>
      </c>
      <c r="G3" s="14">
        <v>18020</v>
      </c>
      <c r="H3" s="14">
        <v>0.75</v>
      </c>
      <c r="I3" s="14">
        <f>G3*H3</f>
        <v>13515</v>
      </c>
    </row>
    <row r="4" ht="16.5" spans="1:9">
      <c r="A4" s="10"/>
      <c r="B4" s="10"/>
      <c r="C4" s="11"/>
      <c r="D4" s="12"/>
      <c r="E4" s="11"/>
      <c r="F4" s="11" t="s">
        <v>23</v>
      </c>
      <c r="G4" s="14">
        <v>18020</v>
      </c>
      <c r="H4" s="14">
        <v>0.08</v>
      </c>
      <c r="I4" s="14">
        <f t="shared" ref="I4:I22" si="0">G4*H4</f>
        <v>1441.6</v>
      </c>
    </row>
    <row r="5" ht="16.5" spans="1:9">
      <c r="A5" s="10">
        <v>45845</v>
      </c>
      <c r="B5" s="10"/>
      <c r="C5" s="11"/>
      <c r="D5" s="12"/>
      <c r="E5" s="11"/>
      <c r="F5" s="11" t="s">
        <v>119</v>
      </c>
      <c r="G5" s="14">
        <f>G4*6</f>
        <v>108120</v>
      </c>
      <c r="H5" s="14">
        <v>0.042</v>
      </c>
      <c r="I5" s="14">
        <f t="shared" si="0"/>
        <v>4541.04</v>
      </c>
    </row>
    <row r="6" ht="16.5" spans="1:9">
      <c r="A6" s="10">
        <v>45841</v>
      </c>
      <c r="B6" s="10"/>
      <c r="C6" s="11"/>
      <c r="D6" s="12"/>
      <c r="E6" s="11"/>
      <c r="F6" s="11" t="s">
        <v>120</v>
      </c>
      <c r="G6" s="14">
        <v>18020</v>
      </c>
      <c r="H6" s="14">
        <v>0.07</v>
      </c>
      <c r="I6" s="14">
        <f t="shared" si="0"/>
        <v>1261.4</v>
      </c>
    </row>
    <row r="7" ht="16.5" spans="1:9">
      <c r="A7" s="10"/>
      <c r="B7" s="10"/>
      <c r="C7" s="11"/>
      <c r="D7" s="12"/>
      <c r="E7" s="11"/>
      <c r="F7" s="10" t="s">
        <v>121</v>
      </c>
      <c r="G7" s="14">
        <v>18020</v>
      </c>
      <c r="H7" s="14">
        <v>0.05</v>
      </c>
      <c r="I7" s="14">
        <f t="shared" si="0"/>
        <v>901</v>
      </c>
    </row>
    <row r="8" ht="33" spans="1:9">
      <c r="A8" s="9">
        <v>45827</v>
      </c>
      <c r="B8" s="10" t="s">
        <v>59</v>
      </c>
      <c r="C8" s="11" t="s">
        <v>122</v>
      </c>
      <c r="D8" s="12" t="s">
        <v>123</v>
      </c>
      <c r="E8" s="11" t="s">
        <v>124</v>
      </c>
      <c r="F8" s="13" t="s">
        <v>125</v>
      </c>
      <c r="G8" s="14">
        <v>25020</v>
      </c>
      <c r="H8" s="14">
        <v>0.65</v>
      </c>
      <c r="I8" s="14">
        <f t="shared" si="0"/>
        <v>16263</v>
      </c>
    </row>
    <row r="9" ht="16.5" spans="1:9">
      <c r="A9" s="10"/>
      <c r="B9" s="10"/>
      <c r="C9" s="11"/>
      <c r="D9" s="12"/>
      <c r="E9" s="11"/>
      <c r="F9" s="11" t="s">
        <v>23</v>
      </c>
      <c r="G9" s="14">
        <v>25020</v>
      </c>
      <c r="H9" s="14">
        <v>0.08</v>
      </c>
      <c r="I9" s="14">
        <f t="shared" si="0"/>
        <v>2001.6</v>
      </c>
    </row>
    <row r="10" ht="16.5" spans="1:9">
      <c r="A10" s="10">
        <v>45845</v>
      </c>
      <c r="B10" s="10"/>
      <c r="C10" s="11"/>
      <c r="D10" s="12"/>
      <c r="E10" s="11"/>
      <c r="F10" s="11" t="s">
        <v>119</v>
      </c>
      <c r="G10" s="14">
        <f>G9*6</f>
        <v>150120</v>
      </c>
      <c r="H10" s="14">
        <v>0.042</v>
      </c>
      <c r="I10" s="14">
        <f t="shared" si="0"/>
        <v>6305.04</v>
      </c>
    </row>
    <row r="11" ht="16.5" spans="1:9">
      <c r="A11" s="10">
        <v>45841</v>
      </c>
      <c r="B11" s="10"/>
      <c r="C11" s="11"/>
      <c r="D11" s="12"/>
      <c r="E11" s="11"/>
      <c r="F11" s="11" t="s">
        <v>120</v>
      </c>
      <c r="G11" s="14">
        <v>25020</v>
      </c>
      <c r="H11" s="14">
        <v>0.07</v>
      </c>
      <c r="I11" s="14">
        <f t="shared" si="0"/>
        <v>1751.4</v>
      </c>
    </row>
    <row r="12" ht="16.5" spans="1:9">
      <c r="A12" s="10"/>
      <c r="B12" s="10"/>
      <c r="C12" s="11"/>
      <c r="D12" s="12"/>
      <c r="E12" s="11"/>
      <c r="F12" s="10" t="s">
        <v>121</v>
      </c>
      <c r="G12" s="14">
        <v>25020</v>
      </c>
      <c r="H12" s="14">
        <v>0.05</v>
      </c>
      <c r="I12" s="14">
        <f t="shared" si="0"/>
        <v>1251</v>
      </c>
    </row>
    <row r="13" ht="33" spans="1:9">
      <c r="A13" s="15">
        <v>45863</v>
      </c>
      <c r="B13" s="10" t="s">
        <v>59</v>
      </c>
      <c r="C13" s="11" t="s">
        <v>126</v>
      </c>
      <c r="D13" s="12" t="s">
        <v>127</v>
      </c>
      <c r="E13" s="11" t="s">
        <v>128</v>
      </c>
      <c r="F13" s="13" t="s">
        <v>118</v>
      </c>
      <c r="G13" s="16">
        <v>450</v>
      </c>
      <c r="H13" s="16">
        <v>0.75</v>
      </c>
      <c r="I13" s="14">
        <f t="shared" si="0"/>
        <v>337.5</v>
      </c>
    </row>
    <row r="14" ht="16.5" spans="1:9">
      <c r="A14" s="15"/>
      <c r="B14" s="10"/>
      <c r="C14" s="11"/>
      <c r="D14" s="12"/>
      <c r="E14" s="11"/>
      <c r="F14" s="11" t="s">
        <v>23</v>
      </c>
      <c r="G14" s="16">
        <v>541</v>
      </c>
      <c r="H14" s="16">
        <v>0.08</v>
      </c>
      <c r="I14" s="14">
        <f t="shared" si="0"/>
        <v>43.28</v>
      </c>
    </row>
    <row r="15" ht="16.5" spans="1:9">
      <c r="A15" s="15"/>
      <c r="B15" s="10"/>
      <c r="C15" s="11"/>
      <c r="D15" s="12"/>
      <c r="E15" s="11"/>
      <c r="F15" s="11" t="s">
        <v>119</v>
      </c>
      <c r="G15" s="14">
        <f>541*6</f>
        <v>3246</v>
      </c>
      <c r="H15" s="14">
        <v>0.042</v>
      </c>
      <c r="I15" s="14">
        <f t="shared" si="0"/>
        <v>136.332</v>
      </c>
    </row>
    <row r="16" ht="16.5" spans="1:9">
      <c r="A16" s="15"/>
      <c r="B16" s="10"/>
      <c r="C16" s="11"/>
      <c r="D16" s="12"/>
      <c r="E16" s="11"/>
      <c r="F16" s="11" t="s">
        <v>120</v>
      </c>
      <c r="G16" s="14">
        <v>541</v>
      </c>
      <c r="H16" s="14">
        <v>0.07</v>
      </c>
      <c r="I16" s="14">
        <f t="shared" si="0"/>
        <v>37.87</v>
      </c>
    </row>
    <row r="17" ht="16.5" spans="1:9">
      <c r="A17" s="15"/>
      <c r="B17" s="10"/>
      <c r="C17" s="11"/>
      <c r="D17" s="12"/>
      <c r="E17" s="11"/>
      <c r="F17" s="10" t="s">
        <v>121</v>
      </c>
      <c r="G17" s="14">
        <v>541</v>
      </c>
      <c r="H17" s="14">
        <v>0.05</v>
      </c>
      <c r="I17" s="14">
        <f t="shared" si="0"/>
        <v>27.05</v>
      </c>
    </row>
    <row r="18" ht="33" spans="1:9">
      <c r="A18" s="15">
        <v>45863</v>
      </c>
      <c r="B18" s="10" t="s">
        <v>59</v>
      </c>
      <c r="C18" s="11" t="s">
        <v>126</v>
      </c>
      <c r="D18" s="12" t="s">
        <v>129</v>
      </c>
      <c r="E18" s="11" t="s">
        <v>130</v>
      </c>
      <c r="F18" s="13" t="s">
        <v>125</v>
      </c>
      <c r="G18" s="14">
        <v>625</v>
      </c>
      <c r="H18" s="14">
        <v>0.65</v>
      </c>
      <c r="I18" s="14">
        <f t="shared" si="0"/>
        <v>406.25</v>
      </c>
    </row>
    <row r="19" ht="16.5" spans="1:9">
      <c r="A19" s="15"/>
      <c r="B19" s="10"/>
      <c r="C19" s="11"/>
      <c r="D19" s="12"/>
      <c r="E19" s="11"/>
      <c r="F19" s="11" t="s">
        <v>23</v>
      </c>
      <c r="G19" s="14">
        <v>751</v>
      </c>
      <c r="H19" s="14">
        <v>0.08</v>
      </c>
      <c r="I19" s="14">
        <f t="shared" si="0"/>
        <v>60.08</v>
      </c>
    </row>
    <row r="20" ht="16.5" spans="1:9">
      <c r="A20" s="15"/>
      <c r="B20" s="10"/>
      <c r="C20" s="11"/>
      <c r="D20" s="12"/>
      <c r="E20" s="11"/>
      <c r="F20" s="11" t="s">
        <v>119</v>
      </c>
      <c r="G20" s="14">
        <f>751*6</f>
        <v>4506</v>
      </c>
      <c r="H20" s="14">
        <v>0.042</v>
      </c>
      <c r="I20" s="14">
        <f t="shared" si="0"/>
        <v>189.252</v>
      </c>
    </row>
    <row r="21" ht="16.5" spans="1:9">
      <c r="A21" s="15"/>
      <c r="B21" s="10"/>
      <c r="C21" s="11"/>
      <c r="D21" s="12"/>
      <c r="E21" s="11"/>
      <c r="F21" s="11" t="s">
        <v>120</v>
      </c>
      <c r="G21" s="14">
        <v>751</v>
      </c>
      <c r="H21" s="14">
        <v>0.07</v>
      </c>
      <c r="I21" s="14">
        <f t="shared" si="0"/>
        <v>52.57</v>
      </c>
    </row>
    <row r="22" ht="16.5" spans="1:9">
      <c r="A22" s="15"/>
      <c r="B22" s="10"/>
      <c r="C22" s="11"/>
      <c r="D22" s="12"/>
      <c r="E22" s="11"/>
      <c r="F22" s="10" t="s">
        <v>121</v>
      </c>
      <c r="G22" s="14">
        <v>751</v>
      </c>
      <c r="H22" s="14">
        <v>0.05</v>
      </c>
      <c r="I22" s="14">
        <f t="shared" si="0"/>
        <v>37.55</v>
      </c>
    </row>
    <row r="23" spans="9:9">
      <c r="I23" s="23">
        <f>SUM(I3:I22)</f>
        <v>50559.814</v>
      </c>
    </row>
    <row r="31" ht="28.5" spans="1:10">
      <c r="A31" s="17" t="s">
        <v>131</v>
      </c>
      <c r="B31" s="17"/>
      <c r="C31" s="17"/>
      <c r="D31" s="17"/>
      <c r="E31" s="17"/>
      <c r="F31" s="17"/>
      <c r="G31" s="17"/>
      <c r="H31" s="17"/>
      <c r="I31" s="17"/>
      <c r="J31" s="17"/>
    </row>
    <row r="32" ht="14.5" spans="1:10">
      <c r="A32" s="18" t="s">
        <v>132</v>
      </c>
      <c r="B32" s="18" t="s">
        <v>133</v>
      </c>
      <c r="C32" s="18" t="s">
        <v>134</v>
      </c>
      <c r="D32" s="18" t="s">
        <v>135</v>
      </c>
      <c r="E32" s="18" t="s">
        <v>136</v>
      </c>
      <c r="F32" s="19" t="s">
        <v>137</v>
      </c>
      <c r="G32" s="18" t="s">
        <v>138</v>
      </c>
      <c r="H32" s="18" t="s">
        <v>139</v>
      </c>
      <c r="I32" s="18" t="s">
        <v>140</v>
      </c>
      <c r="J32" s="18" t="s">
        <v>141</v>
      </c>
    </row>
    <row r="33" ht="28.5" spans="1:10">
      <c r="A33" s="18"/>
      <c r="B33" s="18"/>
      <c r="C33" s="18"/>
      <c r="D33" s="18" t="s">
        <v>142</v>
      </c>
      <c r="E33" s="18"/>
      <c r="F33" s="19" t="s">
        <v>143</v>
      </c>
      <c r="G33" s="18"/>
      <c r="H33" s="18"/>
      <c r="I33" s="20" t="s">
        <v>144</v>
      </c>
      <c r="J33" s="18"/>
    </row>
    <row r="34" ht="28" spans="1:12">
      <c r="A34" s="20">
        <v>1</v>
      </c>
      <c r="B34" s="21">
        <v>45884</v>
      </c>
      <c r="C34" s="18" t="s">
        <v>145</v>
      </c>
      <c r="D34" s="18" t="s">
        <v>146</v>
      </c>
      <c r="E34" s="18" t="s">
        <v>36</v>
      </c>
      <c r="F34" s="18" t="s">
        <v>147</v>
      </c>
      <c r="G34" s="18" t="s">
        <v>147</v>
      </c>
      <c r="H34" s="18" t="s">
        <v>147</v>
      </c>
      <c r="I34" s="24">
        <v>68164.194</v>
      </c>
      <c r="J34" s="18"/>
      <c r="L34" t="s">
        <v>148</v>
      </c>
    </row>
  </sheetData>
  <autoFilter xmlns:etc="http://www.wps.cn/officeDocument/2017/etCustomData" ref="A1:I26" etc:filterBottomFollowUsedRange="0">
    <extLst/>
  </autoFilter>
  <mergeCells count="29">
    <mergeCell ref="A1:I1"/>
    <mergeCell ref="A31:J31"/>
    <mergeCell ref="A3:A7"/>
    <mergeCell ref="A8:A12"/>
    <mergeCell ref="A13:A17"/>
    <mergeCell ref="A18:A22"/>
    <mergeCell ref="A32:A33"/>
    <mergeCell ref="B3:B7"/>
    <mergeCell ref="B8:B12"/>
    <mergeCell ref="B13:B17"/>
    <mergeCell ref="B18:B22"/>
    <mergeCell ref="B32:B33"/>
    <mergeCell ref="C3:C7"/>
    <mergeCell ref="C8:C12"/>
    <mergeCell ref="C13:C17"/>
    <mergeCell ref="C18:C22"/>
    <mergeCell ref="C32:C33"/>
    <mergeCell ref="D3:D7"/>
    <mergeCell ref="D8:D12"/>
    <mergeCell ref="D13:D17"/>
    <mergeCell ref="D18:D22"/>
    <mergeCell ref="E3:E7"/>
    <mergeCell ref="E8:E12"/>
    <mergeCell ref="E13:E17"/>
    <mergeCell ref="E18:E22"/>
    <mergeCell ref="E32:E33"/>
    <mergeCell ref="G32:G33"/>
    <mergeCell ref="H32:H33"/>
    <mergeCell ref="J32:J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24年10月对账单</vt:lpstr>
      <vt:lpstr>2月对账单-国内</vt:lpstr>
      <vt:lpstr>4月对账单-国外</vt:lpstr>
      <vt:lpstr>7月对账单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2025-08-15T01:39:07Z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A3A90E5211574D648C4748979546B817_13</vt:lpwstr>
  </property>
</Properties>
</file>