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8月" sheetId="20" r:id="rId2"/>
    <sheet name="4月已开票" sheetId="21" state="hidden" r:id="rId3"/>
  </sheets>
  <definedNames>
    <definedName name="_xlnm._FilterDatabase" localSheetId="0" hidden="1">'2024-5月-7月-已开票'!$A$2:$O$36</definedName>
    <definedName name="_xlnm._FilterDatabase" localSheetId="1" hidden="1">'8月'!$A$1:$J$52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<sst xmlns="http://schemas.openxmlformats.org/spreadsheetml/2006/main" count="221" uniqueCount="118">
  <si>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</si>
  <si>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</si>
  <si>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</si>
  <si>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</si>
  <si>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</si>
  <si>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</si>
  <si>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</si>
  <si>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</si>
  <si>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</si>
  <si>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</si>
  <si>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</si>
  <si>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</si>
  <si>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</si>
  <si>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</si>
  <si>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</si>
  <si>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</si>
  <si>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</si>
  <si>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</si>
  <si>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</si>
  <si>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</si>
  <si>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</si>
  <si>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</si>
  <si>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</si>
  <si>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</si>
  <si>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</si>
  <si>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</si>
  <si>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</si>
  <si>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</si>
  <si>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</si>
  <si>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</si>
  <si>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</si>
  <si>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</si>
  <si>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</si>
  <si>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</si>
  <si>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</si>
  <si>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</si>
  <si>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</si>
  <si>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</si>
  <si>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</si>
  <si>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</si>
  <si>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</si>
  <si>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</si>
  <si>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</si>
  <si>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</si>
  <si>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</si>
  <si>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</si>
  <si>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</si>
  <si>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</si>
  <si>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</si>
  <si>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</si>
  <si>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莱奢瑞2024对 账 单-Recall</t>
  </si>
  <si>
    <t>Lynn</t>
  </si>
  <si>
    <r>
      <rPr>
        <sz val="11"/>
        <color theme="1"/>
        <rFont val="宋体"/>
        <charset val="134"/>
        <scheme val="minor"/>
      </rPr>
      <t xml:space="preserve">81272
</t>
    </r>
    <r>
      <rPr>
        <sz val="11"/>
        <rFont val="宋体"/>
        <charset val="134"/>
        <scheme val="minor"/>
      </rPr>
      <t>81273
81274</t>
    </r>
    <r>
      <rPr>
        <sz val="11"/>
        <color theme="1"/>
        <rFont val="宋体"/>
        <charset val="134"/>
        <scheme val="minor"/>
      </rPr>
      <t xml:space="preserve">
81756</t>
    </r>
  </si>
  <si>
    <t>RLSRBSK006</t>
  </si>
  <si>
    <t>FLANNEL 1286-197-800/809
BANGLADESH 男上装</t>
  </si>
  <si>
    <t>黑色织标WLBCRFI006-51*51mm-RFID</t>
  </si>
  <si>
    <t>黑色织标WLBCRFI006-51*51mm-免费损耗1%</t>
  </si>
  <si>
    <t>黑色织标WLBCRFI006-51*51mm-大货样</t>
  </si>
  <si>
    <t>白色缎带洗标CLBCGEN003*4页-60*25mm（加页码）</t>
  </si>
  <si>
    <t>白色吊牌HPBCRFI001-60*95mm-RFID LOGO</t>
  </si>
  <si>
    <t>黑色 吊绳 MRBCGEN004-320*1.5mm</t>
  </si>
  <si>
    <r>
      <rPr>
        <sz val="11"/>
        <color theme="1"/>
        <rFont val="宋体"/>
        <charset val="134"/>
        <scheme val="minor"/>
      </rPr>
      <t xml:space="preserve">80767
</t>
    </r>
    <r>
      <rPr>
        <sz val="11"/>
        <rFont val="宋体"/>
        <charset val="134"/>
        <scheme val="minor"/>
      </rPr>
      <t>81253
81254</t>
    </r>
    <r>
      <rPr>
        <sz val="11"/>
        <color theme="1"/>
        <rFont val="宋体"/>
        <charset val="134"/>
        <scheme val="minor"/>
      </rPr>
      <t xml:space="preserve">
81757</t>
    </r>
  </si>
  <si>
    <t>RLSRBSK005</t>
  </si>
  <si>
    <t>FLANNEL PA  5426-197-800/809
BANGLADESH 男下装</t>
  </si>
  <si>
    <t>黑色RFID织标WLBCRFI012-85*20mm</t>
  </si>
  <si>
    <t>黑色RFID织标WLBCRFI012-85*20mm-免费损耗1%</t>
  </si>
  <si>
    <t>黑色RFID织标WLBCRFI012-85*20mm-大货样</t>
  </si>
  <si>
    <r>
      <rPr>
        <sz val="11"/>
        <color theme="1"/>
        <rFont val="宋体"/>
        <charset val="134"/>
        <scheme val="minor"/>
      </rPr>
      <t xml:space="preserve">81275
</t>
    </r>
    <r>
      <rPr>
        <sz val="11"/>
        <rFont val="宋体"/>
        <charset val="134"/>
        <scheme val="minor"/>
      </rPr>
      <t>83187
83188</t>
    </r>
  </si>
  <si>
    <t>RLSRBSK007</t>
  </si>
  <si>
    <t>FLANNEL 1286-197-800/809
BANGLADESH 男上装 翻单1</t>
  </si>
  <si>
    <r>
      <rPr>
        <sz val="11"/>
        <color theme="1"/>
        <rFont val="宋体"/>
        <charset val="134"/>
        <scheme val="minor"/>
      </rPr>
      <t xml:space="preserve">81268
</t>
    </r>
    <r>
      <rPr>
        <sz val="11"/>
        <rFont val="宋体"/>
        <charset val="134"/>
        <scheme val="minor"/>
      </rPr>
      <t>81269
81270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81271</t>
    </r>
  </si>
  <si>
    <t>RLSRBSK008</t>
  </si>
  <si>
    <t>FLANNEL PA  5426-197-800/809
BANGLADESH 男下装 翻单1</t>
  </si>
  <si>
    <t>RLSRBSK010</t>
  </si>
  <si>
    <t>FLANNEL 1286-197-800/809
BANGLADESH 男上装 翻单2</t>
  </si>
  <si>
    <t>Julia</t>
  </si>
  <si>
    <t>补单</t>
  </si>
  <si>
    <t>RLSRBSK011</t>
  </si>
  <si>
    <t>FLANNEL 1286-197-800/809
BANGLADESH 男上装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</si>
  <si>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</si>
  <si>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</si>
  <si>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</si>
  <si>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</si>
  <si>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</si>
  <si>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</si>
  <si>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</si>
  <si>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</si>
  <si>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</si>
  <si>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</si>
  <si>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</si>
  <si>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</si>
  <si>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</si>
  <si>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</si>
  <si>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莱奢瑞</t>
  </si>
  <si>
    <t>莱奢瑞国际贸易（大连）有限公司</t>
  </si>
  <si>
    <t>按客户要求开</t>
  </si>
  <si>
    <t>222920250002160149
款号：1286/197，5426/197</t>
  </si>
  <si>
    <t>223320250000967007
款号：1286/197，5426/197</t>
  </si>
  <si>
    <t>223320250001059548
款号：1286/197，5426/197</t>
  </si>
  <si>
    <t>223320250001202362
款号：1286/197，5426/197</t>
  </si>
  <si>
    <t>231720250175533655
款号：1286/197，5426/197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</si>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</sst>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/>
    </xf>
    <xf numFmtId="14" fontId="13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58" fontId="15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5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1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68">
        <v>45439</v>
      </c>
      <c r="B3" s="14" t="s">
        <v>15</v>
      </c>
      <c r="C3" s="69">
        <v>54401</v>
      </c>
      <c r="D3" s="70" t="s">
        <v>16</v>
      </c>
      <c r="E3" s="69" t="s">
        <v>17</v>
      </c>
      <c r="F3" s="69" t="s">
        <v>18</v>
      </c>
      <c r="G3" s="71">
        <v>10500</v>
      </c>
      <c r="H3" s="71">
        <f>G3-I3</f>
        <v>500</v>
      </c>
      <c r="I3" s="69">
        <v>10000</v>
      </c>
      <c r="J3" s="19">
        <v>0.368</v>
      </c>
      <c r="K3" s="78">
        <f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68"/>
      <c r="B4" s="14"/>
      <c r="C4" s="69"/>
      <c r="D4" s="70"/>
      <c r="E4" s="69"/>
      <c r="F4" s="72">
        <v>45476</v>
      </c>
      <c r="G4" s="71">
        <v>11582</v>
      </c>
      <c r="H4" s="71">
        <f>G4-I4</f>
        <v>554</v>
      </c>
      <c r="I4" s="69">
        <v>11028</v>
      </c>
      <c r="J4" s="19">
        <v>0.368</v>
      </c>
      <c r="K4" s="78">
        <f>I4*J4</f>
        <v>4058.304</v>
      </c>
      <c r="L4" s="79"/>
      <c r="M4" s="19"/>
      <c r="N4" s="19"/>
      <c r="O4" s="19"/>
    </row>
    <row r="5" ht="16.5" spans="1:15">
      <c r="A5" s="68"/>
      <c r="B5" s="14"/>
      <c r="C5" s="69"/>
      <c r="D5" s="70"/>
      <c r="E5" s="69"/>
      <c r="F5" s="69" t="s">
        <v>18</v>
      </c>
      <c r="G5" s="71">
        <v>10500</v>
      </c>
      <c r="H5" s="71">
        <f>G5-I5</f>
        <v>500</v>
      </c>
      <c r="I5" s="69">
        <v>10000</v>
      </c>
      <c r="J5" s="14">
        <f>0.042*8</f>
        <v>0.336</v>
      </c>
      <c r="K5" s="78">
        <f>I5*J5</f>
        <v>3360</v>
      </c>
      <c r="L5" s="78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68"/>
      <c r="B6" s="14"/>
      <c r="C6" s="69"/>
      <c r="D6" s="70"/>
      <c r="E6" s="69"/>
      <c r="F6" s="72">
        <v>45476</v>
      </c>
      <c r="G6" s="71">
        <v>11583</v>
      </c>
      <c r="H6" s="71">
        <f>G6-I6</f>
        <v>555</v>
      </c>
      <c r="I6" s="69">
        <v>11028</v>
      </c>
      <c r="J6" s="14">
        <f>0.042*8</f>
        <v>0.336</v>
      </c>
      <c r="K6" s="78">
        <f>I6*J6</f>
        <v>3705.408</v>
      </c>
      <c r="L6" s="80"/>
      <c r="M6" s="19"/>
      <c r="N6" s="19"/>
      <c r="O6" s="19"/>
    </row>
    <row r="7" ht="16" customHeight="1" spans="1:15">
      <c r="A7" s="68"/>
      <c r="B7" s="14"/>
      <c r="C7" s="69"/>
      <c r="D7" s="70"/>
      <c r="E7" s="69"/>
      <c r="F7" s="72">
        <v>45476</v>
      </c>
      <c r="G7" s="71">
        <v>22079.4</v>
      </c>
      <c r="H7" s="71">
        <f>G7-I7</f>
        <v>1051.4</v>
      </c>
      <c r="I7" s="69">
        <v>21028</v>
      </c>
      <c r="J7" s="19">
        <v>0.294</v>
      </c>
      <c r="K7" s="78">
        <f>I7*J7</f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68"/>
      <c r="B8" s="14"/>
      <c r="C8" s="69"/>
      <c r="D8" s="70"/>
      <c r="E8" s="69"/>
      <c r="F8" s="72">
        <v>45476</v>
      </c>
      <c r="G8" s="71">
        <v>22079.4</v>
      </c>
      <c r="H8" s="71">
        <f>G8-I8</f>
        <v>1051.4</v>
      </c>
      <c r="I8" s="69">
        <v>21028</v>
      </c>
      <c r="J8" s="19">
        <v>0.116</v>
      </c>
      <c r="K8" s="78">
        <f>I8*J8</f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68">
        <v>45439</v>
      </c>
      <c r="B9" s="14" t="s">
        <v>15</v>
      </c>
      <c r="C9" s="69">
        <v>54404</v>
      </c>
      <c r="D9" s="70" t="s">
        <v>23</v>
      </c>
      <c r="E9" s="69" t="s">
        <v>24</v>
      </c>
      <c r="F9" s="72">
        <v>45470</v>
      </c>
      <c r="G9" s="71">
        <f>I9*1.05</f>
        <v>31500</v>
      </c>
      <c r="H9" s="71">
        <f>G9-I9</f>
        <v>1500</v>
      </c>
      <c r="I9" s="69">
        <v>30000</v>
      </c>
      <c r="J9" s="19">
        <v>0.368</v>
      </c>
      <c r="K9" s="78">
        <f>I9*J9</f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68"/>
      <c r="B10" s="14"/>
      <c r="C10" s="69"/>
      <c r="D10" s="70"/>
      <c r="E10" s="69"/>
      <c r="F10" s="72">
        <v>45476</v>
      </c>
      <c r="G10" s="71">
        <v>1605</v>
      </c>
      <c r="H10" s="71">
        <f>G10-I10</f>
        <v>79</v>
      </c>
      <c r="I10" s="69">
        <v>1526</v>
      </c>
      <c r="J10" s="19">
        <v>0.368</v>
      </c>
      <c r="K10" s="78">
        <f>I10*J10</f>
        <v>561.568</v>
      </c>
      <c r="L10" s="79"/>
      <c r="M10" s="19"/>
      <c r="N10" s="14"/>
      <c r="O10" s="19"/>
    </row>
    <row r="11" ht="16.5" spans="1:15">
      <c r="A11" s="68"/>
      <c r="B11" s="14"/>
      <c r="C11" s="69"/>
      <c r="D11" s="70"/>
      <c r="E11" s="69"/>
      <c r="F11" s="72">
        <v>45470</v>
      </c>
      <c r="G11" s="71">
        <f>I11*1.05</f>
        <v>31500</v>
      </c>
      <c r="H11" s="71">
        <f>G11-I11</f>
        <v>1500</v>
      </c>
      <c r="I11" s="69">
        <v>30000</v>
      </c>
      <c r="J11" s="14">
        <f>0.042*6</f>
        <v>0.252</v>
      </c>
      <c r="K11" s="78">
        <f>I11*J11</f>
        <v>7560</v>
      </c>
      <c r="L11" s="78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68"/>
      <c r="B12" s="14"/>
      <c r="C12" s="69"/>
      <c r="D12" s="70"/>
      <c r="E12" s="69"/>
      <c r="F12" s="72">
        <v>45476</v>
      </c>
      <c r="G12" s="71">
        <v>1607</v>
      </c>
      <c r="H12" s="71">
        <f>G12-I12</f>
        <v>81</v>
      </c>
      <c r="I12" s="69">
        <v>1526</v>
      </c>
      <c r="J12" s="14">
        <f>0.042*6</f>
        <v>0.252</v>
      </c>
      <c r="K12" s="78">
        <f>I12*J12</f>
        <v>384.552</v>
      </c>
      <c r="L12" s="80"/>
      <c r="M12" s="19"/>
      <c r="N12" s="19"/>
      <c r="O12" s="19"/>
    </row>
    <row r="13" ht="16" customHeight="1" spans="1:15">
      <c r="A13" s="68"/>
      <c r="B13" s="14"/>
      <c r="C13" s="69"/>
      <c r="D13" s="70"/>
      <c r="E13" s="69"/>
      <c r="F13" s="72">
        <v>45476</v>
      </c>
      <c r="G13" s="71">
        <v>33102</v>
      </c>
      <c r="H13" s="71">
        <f>G13-I13</f>
        <v>1576</v>
      </c>
      <c r="I13" s="69">
        <v>31526</v>
      </c>
      <c r="J13" s="19">
        <v>0.294</v>
      </c>
      <c r="K13" s="78">
        <f>I13*J13</f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68"/>
      <c r="B14" s="14"/>
      <c r="C14" s="69"/>
      <c r="D14" s="70"/>
      <c r="E14" s="69"/>
      <c r="F14" s="72">
        <v>45476</v>
      </c>
      <c r="G14" s="71">
        <v>33102</v>
      </c>
      <c r="H14" s="71">
        <f>G14-I14</f>
        <v>1576</v>
      </c>
      <c r="I14" s="69">
        <v>31526</v>
      </c>
      <c r="J14" s="19">
        <v>0.116</v>
      </c>
      <c r="K14" s="78">
        <f>I14*J14</f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68">
        <v>45477</v>
      </c>
      <c r="B15" s="14" t="s">
        <v>26</v>
      </c>
      <c r="C15" s="69">
        <v>58394</v>
      </c>
      <c r="D15" s="70" t="s">
        <v>27</v>
      </c>
      <c r="E15" s="69" t="s">
        <v>28</v>
      </c>
      <c r="F15" s="72">
        <v>45484</v>
      </c>
      <c r="G15" s="71">
        <f>I15*1.05</f>
        <v>771.75</v>
      </c>
      <c r="H15" s="71">
        <f>G15-I15</f>
        <v>36.75</v>
      </c>
      <c r="I15" s="69">
        <v>735</v>
      </c>
      <c r="J15" s="19">
        <v>0.254</v>
      </c>
      <c r="K15" s="78">
        <f>I15*J15</f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68"/>
      <c r="B16" s="14"/>
      <c r="C16" s="69"/>
      <c r="D16" s="70"/>
      <c r="E16" s="69"/>
      <c r="F16" s="72">
        <v>45484</v>
      </c>
      <c r="G16" s="71">
        <f>I16*1.05</f>
        <v>771.75</v>
      </c>
      <c r="H16" s="71">
        <f>G16-I16</f>
        <v>36.75</v>
      </c>
      <c r="I16" s="69">
        <v>735</v>
      </c>
      <c r="J16" s="19">
        <v>0.15</v>
      </c>
      <c r="K16" s="78">
        <f>I16*J16</f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68"/>
      <c r="B17" s="14"/>
      <c r="C17" s="69"/>
      <c r="D17" s="70"/>
      <c r="E17" s="69"/>
      <c r="F17" s="72">
        <v>45484</v>
      </c>
      <c r="G17" s="71">
        <v>2200</v>
      </c>
      <c r="H17" s="71">
        <f>G17-I17</f>
        <v>100</v>
      </c>
      <c r="I17" s="69">
        <v>2100</v>
      </c>
      <c r="J17" s="19">
        <v>0.12</v>
      </c>
      <c r="K17" s="78">
        <f>I17*J17</f>
        <v>252</v>
      </c>
      <c r="L17" s="78" t="s">
        <v>31</v>
      </c>
      <c r="M17" s="19"/>
      <c r="N17" s="19"/>
      <c r="O17" s="19"/>
    </row>
    <row r="18" ht="32" customHeight="1" spans="1:15">
      <c r="A18" s="68"/>
      <c r="B18" s="14"/>
      <c r="C18" s="69"/>
      <c r="D18" s="70"/>
      <c r="E18" s="69"/>
      <c r="F18" s="72">
        <v>45485</v>
      </c>
      <c r="G18" s="71">
        <v>30500</v>
      </c>
      <c r="H18" s="71">
        <f>G18-I18</f>
        <v>8</v>
      </c>
      <c r="I18" s="69">
        <v>30492</v>
      </c>
      <c r="J18" s="19">
        <v>0.12</v>
      </c>
      <c r="K18" s="78">
        <f>I18*J18</f>
        <v>3659.04</v>
      </c>
      <c r="L18" s="80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73">
        <v>45484</v>
      </c>
      <c r="G19" s="71">
        <v>561</v>
      </c>
      <c r="H19" s="71">
        <f>G19-I19</f>
        <v>26</v>
      </c>
      <c r="I19" s="12">
        <v>535</v>
      </c>
      <c r="J19" s="19">
        <v>0.254</v>
      </c>
      <c r="K19" s="78">
        <f>I19*J19</f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73">
        <v>45484</v>
      </c>
      <c r="G20" s="71">
        <v>561</v>
      </c>
      <c r="H20" s="71">
        <f>G20-I20</f>
        <v>26</v>
      </c>
      <c r="I20" s="12">
        <v>535</v>
      </c>
      <c r="J20" s="19">
        <v>0.15</v>
      </c>
      <c r="K20" s="78">
        <f>I20*J20</f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68">
        <v>45483</v>
      </c>
      <c r="B21" s="14" t="s">
        <v>26</v>
      </c>
      <c r="C21" s="69" t="s">
        <v>34</v>
      </c>
      <c r="D21" s="70" t="s">
        <v>35</v>
      </c>
      <c r="E21" s="69" t="s">
        <v>36</v>
      </c>
      <c r="F21" s="72">
        <v>45491</v>
      </c>
      <c r="G21" s="71">
        <f>I21*1.05</f>
        <v>25213.65</v>
      </c>
      <c r="H21" s="71">
        <f>G21-I21</f>
        <v>1200.65</v>
      </c>
      <c r="I21" s="12">
        <v>24013</v>
      </c>
      <c r="J21" s="19">
        <v>0.368</v>
      </c>
      <c r="K21" s="78">
        <f>I21*J21</f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68"/>
      <c r="B22" s="14"/>
      <c r="C22" s="69"/>
      <c r="D22" s="70"/>
      <c r="E22" s="69"/>
      <c r="F22" s="72">
        <v>45491</v>
      </c>
      <c r="G22" s="71">
        <f>I22*1.05</f>
        <v>25213.65</v>
      </c>
      <c r="H22" s="71">
        <f>G22-I22</f>
        <v>1200.65</v>
      </c>
      <c r="I22" s="12">
        <v>24013</v>
      </c>
      <c r="J22" s="14">
        <f>0.042*7</f>
        <v>0.294</v>
      </c>
      <c r="K22" s="78">
        <f>I22*J22</f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68"/>
      <c r="B23" s="14"/>
      <c r="C23" s="69"/>
      <c r="D23" s="70"/>
      <c r="E23" s="69"/>
      <c r="F23" s="72">
        <v>45491</v>
      </c>
      <c r="G23" s="71">
        <f>I23*1.05</f>
        <v>25213.65</v>
      </c>
      <c r="H23" s="71">
        <f>G23-I23</f>
        <v>1200.65</v>
      </c>
      <c r="I23" s="12">
        <v>24013</v>
      </c>
      <c r="J23" s="19">
        <v>0.294</v>
      </c>
      <c r="K23" s="78">
        <f>I23*J23</f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68"/>
      <c r="B24" s="14"/>
      <c r="C24" s="69"/>
      <c r="D24" s="70"/>
      <c r="E24" s="69"/>
      <c r="F24" s="72">
        <v>45491</v>
      </c>
      <c r="G24" s="71">
        <f>I24*1.05</f>
        <v>25213.65</v>
      </c>
      <c r="H24" s="71">
        <f>G24-I24</f>
        <v>1200.65</v>
      </c>
      <c r="I24" s="12">
        <v>24013</v>
      </c>
      <c r="J24" s="19">
        <v>0.116</v>
      </c>
      <c r="K24" s="78">
        <f>I24*J24</f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68">
        <v>45492</v>
      </c>
      <c r="B25" s="14" t="s">
        <v>39</v>
      </c>
      <c r="C25" s="69" t="s">
        <v>40</v>
      </c>
      <c r="D25" s="70" t="s">
        <v>41</v>
      </c>
      <c r="E25" s="69" t="s">
        <v>42</v>
      </c>
      <c r="F25" s="72">
        <v>45503</v>
      </c>
      <c r="G25" s="71">
        <f>I25*1.05</f>
        <v>10500</v>
      </c>
      <c r="H25" s="71">
        <f>G25-I25</f>
        <v>500</v>
      </c>
      <c r="I25" s="12">
        <v>10000</v>
      </c>
      <c r="J25" s="19">
        <v>0.368</v>
      </c>
      <c r="K25" s="78">
        <f>I25*J25</f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68"/>
      <c r="B26" s="14"/>
      <c r="C26" s="69"/>
      <c r="D26" s="70"/>
      <c r="E26" s="69"/>
      <c r="F26" s="72">
        <v>45503</v>
      </c>
      <c r="G26" s="71">
        <f>I26*1.05</f>
        <v>10500</v>
      </c>
      <c r="H26" s="71">
        <f>G26-I26</f>
        <v>500</v>
      </c>
      <c r="I26" s="12">
        <v>10000</v>
      </c>
      <c r="J26" s="14">
        <f>0.042*7</f>
        <v>0.294</v>
      </c>
      <c r="K26" s="78">
        <f>I26*J26</f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68"/>
      <c r="B27" s="14"/>
      <c r="C27" s="69"/>
      <c r="D27" s="70"/>
      <c r="E27" s="69"/>
      <c r="F27" s="72">
        <v>45503</v>
      </c>
      <c r="G27" s="71">
        <f>I27*1.05</f>
        <v>10500</v>
      </c>
      <c r="H27" s="71">
        <f>G27-I27</f>
        <v>500</v>
      </c>
      <c r="I27" s="12">
        <v>10000</v>
      </c>
      <c r="J27" s="12">
        <v>0.294</v>
      </c>
      <c r="K27" s="12">
        <f>I27*J27</f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68"/>
      <c r="B28" s="14"/>
      <c r="C28" s="69"/>
      <c r="D28" s="70"/>
      <c r="E28" s="69"/>
      <c r="F28" s="72">
        <v>45503</v>
      </c>
      <c r="G28" s="71">
        <f>I28*1.05</f>
        <v>10500</v>
      </c>
      <c r="H28" s="71">
        <f>G28-I28</f>
        <v>500</v>
      </c>
      <c r="I28" s="12">
        <v>10000</v>
      </c>
      <c r="J28" s="12">
        <v>0.116</v>
      </c>
      <c r="K28" s="12">
        <f>I28*J28</f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68">
        <v>45499</v>
      </c>
      <c r="B29" s="14" t="s">
        <v>39</v>
      </c>
      <c r="C29" s="69" t="s">
        <v>43</v>
      </c>
      <c r="D29" s="70" t="s">
        <v>44</v>
      </c>
      <c r="E29" s="69" t="s">
        <v>45</v>
      </c>
      <c r="F29" s="72">
        <v>45503</v>
      </c>
      <c r="G29" s="71">
        <f>I29*1.05</f>
        <v>9765</v>
      </c>
      <c r="H29" s="71">
        <f>G29-I29</f>
        <v>465</v>
      </c>
      <c r="I29" s="12">
        <v>9300</v>
      </c>
      <c r="J29" s="12">
        <v>0.368</v>
      </c>
      <c r="K29" s="12">
        <f>I29*J29</f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68"/>
      <c r="B30" s="14"/>
      <c r="C30" s="69"/>
      <c r="D30" s="70"/>
      <c r="E30" s="69"/>
      <c r="F30" s="72">
        <v>45503</v>
      </c>
      <c r="G30" s="71">
        <f>I30*1.05</f>
        <v>9765</v>
      </c>
      <c r="H30" s="71">
        <f>G30-I30</f>
        <v>465</v>
      </c>
      <c r="I30" s="12">
        <v>9300</v>
      </c>
      <c r="J30" s="12">
        <f>0.042*7</f>
        <v>0.294</v>
      </c>
      <c r="K30" s="12">
        <f>I30*J30</f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68"/>
      <c r="B31" s="14"/>
      <c r="C31" s="69"/>
      <c r="D31" s="70"/>
      <c r="E31" s="69"/>
      <c r="F31" s="72">
        <v>45506</v>
      </c>
      <c r="G31" s="71">
        <f>I31*1.05</f>
        <v>9765</v>
      </c>
      <c r="H31" s="71">
        <f>G31-I31</f>
        <v>465</v>
      </c>
      <c r="I31" s="12">
        <v>9300</v>
      </c>
      <c r="J31" s="12">
        <v>0.294</v>
      </c>
      <c r="K31" s="12">
        <f>I31*J31</f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68"/>
      <c r="B32" s="14"/>
      <c r="C32" s="69"/>
      <c r="D32" s="70"/>
      <c r="E32" s="69"/>
      <c r="F32" s="72">
        <v>45506</v>
      </c>
      <c r="G32" s="71">
        <f>I32*1.05</f>
        <v>9765</v>
      </c>
      <c r="H32" s="71">
        <f>G32-I32</f>
        <v>465</v>
      </c>
      <c r="I32" s="12">
        <v>9300</v>
      </c>
      <c r="J32" s="12">
        <v>0.116</v>
      </c>
      <c r="K32" s="12">
        <f>I32*J32</f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74">
        <v>45439</v>
      </c>
      <c r="B33" s="75" t="s">
        <v>15</v>
      </c>
      <c r="C33" s="76">
        <v>54401</v>
      </c>
      <c r="D33" s="77" t="s">
        <v>16</v>
      </c>
      <c r="E33" s="76" t="s">
        <v>17</v>
      </c>
      <c r="F33" s="69" t="s">
        <v>46</v>
      </c>
      <c r="G33" s="12">
        <v>0</v>
      </c>
      <c r="H33" s="12">
        <v>0</v>
      </c>
      <c r="I33" s="12">
        <v>10000</v>
      </c>
      <c r="J33" s="14">
        <v>0.042</v>
      </c>
      <c r="K33" s="78">
        <f>I33*J33</f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74">
        <v>45439</v>
      </c>
      <c r="B34" s="75" t="s">
        <v>15</v>
      </c>
      <c r="C34" s="76">
        <v>54404</v>
      </c>
      <c r="D34" s="77" t="s">
        <v>23</v>
      </c>
      <c r="E34" s="76" t="s">
        <v>24</v>
      </c>
      <c r="F34" s="69" t="s">
        <v>46</v>
      </c>
      <c r="G34" s="12">
        <v>0</v>
      </c>
      <c r="H34" s="12">
        <v>0</v>
      </c>
      <c r="I34" s="12">
        <v>30000</v>
      </c>
      <c r="J34" s="14">
        <v>0.042</v>
      </c>
      <c r="K34" s="78">
        <f>I34*J34</f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68">
        <v>45477</v>
      </c>
      <c r="B35" s="14" t="s">
        <v>26</v>
      </c>
      <c r="C35" s="69">
        <v>58401</v>
      </c>
      <c r="D35" s="70" t="s">
        <v>32</v>
      </c>
      <c r="E35" s="69" t="s">
        <v>33</v>
      </c>
      <c r="F35" s="72">
        <v>45484</v>
      </c>
      <c r="G35" s="71">
        <v>32552</v>
      </c>
      <c r="H35" s="71">
        <f>G35-I35</f>
        <v>1550</v>
      </c>
      <c r="I35" s="12">
        <v>31002</v>
      </c>
      <c r="J35" s="19">
        <v>0.1</v>
      </c>
      <c r="K35" s="78">
        <f>I35*J35</f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81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topLeftCell="A36" workbookViewId="0">
      <selection activeCell="F55" sqref="F55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5" customWidth="1"/>
    <col min="4" max="4" width="22.4545454545455" customWidth="1"/>
    <col min="5" max="5" width="32" customWidth="1"/>
    <col min="6" max="6" width="17.3636363636364" style="26" customWidth="1"/>
    <col min="7" max="7" width="68.7272727272727" customWidth="1"/>
    <col min="8" max="8" width="9.45454545454546" customWidth="1"/>
    <col min="9" max="9" width="12.3636363636364" customWidth="1"/>
    <col min="10" max="10" width="21.1818181818182" customWidth="1"/>
    <col min="11" max="11" width="11.7272727272727"/>
  </cols>
  <sheetData>
    <row r="1" s="1" customFormat="1" ht="22.5" customHeight="1" spans="1:10">
      <c r="A1" s="2" t="s">
        <v>50</v>
      </c>
      <c r="B1" s="3"/>
      <c r="C1" s="27"/>
      <c r="D1" s="4"/>
      <c r="E1" s="3"/>
      <c r="F1" s="28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9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ht="14" spans="1:10">
      <c r="A3" s="30">
        <v>45800</v>
      </c>
      <c r="B3" s="31" t="s">
        <v>51</v>
      </c>
      <c r="C3" s="32" t="s">
        <v>52</v>
      </c>
      <c r="D3" s="33" t="s">
        <v>53</v>
      </c>
      <c r="E3" s="31" t="s">
        <v>54</v>
      </c>
      <c r="F3" s="34">
        <v>45819</v>
      </c>
      <c r="G3" s="31" t="s">
        <v>55</v>
      </c>
      <c r="H3" s="35">
        <f>31250+3000+3000+26</f>
        <v>37276</v>
      </c>
      <c r="I3" s="41">
        <v>1</v>
      </c>
      <c r="J3" s="59">
        <f>H3*I3</f>
        <v>37276</v>
      </c>
    </row>
    <row r="4" ht="14" spans="1:10">
      <c r="A4" s="30"/>
      <c r="B4" s="31"/>
      <c r="C4" s="31"/>
      <c r="D4" s="33"/>
      <c r="E4" s="31"/>
      <c r="F4" s="36"/>
      <c r="G4" s="31" t="s">
        <v>56</v>
      </c>
      <c r="H4" s="35">
        <v>373</v>
      </c>
      <c r="I4" s="41">
        <v>0</v>
      </c>
      <c r="J4" s="59">
        <f t="shared" ref="J4:J41" si="0">H4*I4</f>
        <v>0</v>
      </c>
    </row>
    <row r="5" s="24" customFormat="1" ht="14" spans="1:10">
      <c r="A5" s="30"/>
      <c r="B5" s="31"/>
      <c r="C5" s="31"/>
      <c r="D5" s="33"/>
      <c r="E5" s="31"/>
      <c r="F5" s="36"/>
      <c r="G5" s="31" t="s">
        <v>57</v>
      </c>
      <c r="H5" s="35">
        <f>2*5*5</f>
        <v>50</v>
      </c>
      <c r="I5" s="41">
        <v>0</v>
      </c>
      <c r="J5" s="59">
        <f t="shared" si="0"/>
        <v>0</v>
      </c>
    </row>
    <row r="6" ht="14" spans="1:10">
      <c r="A6" s="30"/>
      <c r="B6" s="31"/>
      <c r="C6" s="31"/>
      <c r="D6" s="33"/>
      <c r="E6" s="31"/>
      <c r="F6" s="36"/>
      <c r="G6" s="37" t="s">
        <v>58</v>
      </c>
      <c r="H6" s="35">
        <f>37276*4</f>
        <v>149104</v>
      </c>
      <c r="I6" s="41">
        <v>0.042</v>
      </c>
      <c r="J6" s="59">
        <f t="shared" si="0"/>
        <v>6262.368</v>
      </c>
    </row>
    <row r="7" ht="14" spans="1:10">
      <c r="A7" s="30"/>
      <c r="B7" s="31"/>
      <c r="C7" s="31"/>
      <c r="D7" s="33"/>
      <c r="E7" s="31"/>
      <c r="F7" s="36"/>
      <c r="G7" s="37" t="s">
        <v>59</v>
      </c>
      <c r="H7" s="35">
        <v>31276</v>
      </c>
      <c r="I7" s="41">
        <v>0.24</v>
      </c>
      <c r="J7" s="59">
        <f t="shared" si="0"/>
        <v>7506.24</v>
      </c>
    </row>
    <row r="8" ht="14" spans="1:10">
      <c r="A8" s="30"/>
      <c r="B8" s="31"/>
      <c r="C8" s="31"/>
      <c r="D8" s="33"/>
      <c r="E8" s="31"/>
      <c r="F8" s="38"/>
      <c r="G8" s="37" t="s">
        <v>60</v>
      </c>
      <c r="H8" s="35">
        <v>31276</v>
      </c>
      <c r="I8" s="41">
        <v>0.1</v>
      </c>
      <c r="J8" s="59">
        <f t="shared" si="0"/>
        <v>3127.6</v>
      </c>
    </row>
    <row r="9" ht="14" spans="1:10">
      <c r="A9" s="30"/>
      <c r="B9" s="31"/>
      <c r="C9" s="31"/>
      <c r="D9" s="33"/>
      <c r="E9" s="31"/>
      <c r="F9" s="39">
        <v>45833</v>
      </c>
      <c r="G9" s="37" t="s">
        <v>59</v>
      </c>
      <c r="H9" s="35">
        <f>37276-31276</f>
        <v>6000</v>
      </c>
      <c r="I9" s="41">
        <v>0.24</v>
      </c>
      <c r="J9" s="59">
        <f t="shared" si="0"/>
        <v>1440</v>
      </c>
    </row>
    <row r="10" ht="14" spans="1:10">
      <c r="A10" s="30"/>
      <c r="B10" s="31"/>
      <c r="C10" s="31"/>
      <c r="D10" s="33"/>
      <c r="E10" s="31"/>
      <c r="F10" s="40"/>
      <c r="G10" s="37" t="s">
        <v>60</v>
      </c>
      <c r="H10" s="35">
        <f>37276-31276</f>
        <v>6000</v>
      </c>
      <c r="I10" s="41">
        <v>0.1</v>
      </c>
      <c r="J10" s="59">
        <f t="shared" si="0"/>
        <v>600</v>
      </c>
    </row>
    <row r="11" ht="14" spans="1:10">
      <c r="A11" s="30">
        <v>45806</v>
      </c>
      <c r="B11" s="31" t="s">
        <v>51</v>
      </c>
      <c r="C11" s="32" t="s">
        <v>61</v>
      </c>
      <c r="D11" s="33" t="s">
        <v>62</v>
      </c>
      <c r="E11" s="31" t="s">
        <v>63</v>
      </c>
      <c r="F11" s="34">
        <v>45819</v>
      </c>
      <c r="G11" s="31" t="s">
        <v>64</v>
      </c>
      <c r="H11" s="35">
        <f>15400+6600+4000+18</f>
        <v>26018</v>
      </c>
      <c r="I11" s="41">
        <v>0.85</v>
      </c>
      <c r="J11" s="59">
        <f t="shared" si="0"/>
        <v>22115.3</v>
      </c>
    </row>
    <row r="12" ht="14" spans="1:10">
      <c r="A12" s="30"/>
      <c r="B12" s="31"/>
      <c r="C12" s="31"/>
      <c r="D12" s="33"/>
      <c r="E12" s="31"/>
      <c r="F12" s="36"/>
      <c r="G12" s="31" t="s">
        <v>65</v>
      </c>
      <c r="H12" s="35">
        <v>260</v>
      </c>
      <c r="I12" s="41">
        <v>0</v>
      </c>
      <c r="J12" s="59">
        <f t="shared" si="0"/>
        <v>0</v>
      </c>
    </row>
    <row r="13" ht="14" spans="1:10">
      <c r="A13" s="30"/>
      <c r="B13" s="31"/>
      <c r="C13" s="31"/>
      <c r="D13" s="33"/>
      <c r="E13" s="31"/>
      <c r="F13" s="36"/>
      <c r="G13" s="31" t="s">
        <v>66</v>
      </c>
      <c r="H13" s="35">
        <f>2*6*5</f>
        <v>60</v>
      </c>
      <c r="I13" s="41">
        <v>0</v>
      </c>
      <c r="J13" s="59">
        <f t="shared" si="0"/>
        <v>0</v>
      </c>
    </row>
    <row r="14" ht="14" spans="1:10">
      <c r="A14" s="30"/>
      <c r="B14" s="31"/>
      <c r="C14" s="31"/>
      <c r="D14" s="33"/>
      <c r="E14" s="31"/>
      <c r="F14" s="36"/>
      <c r="G14" s="37" t="s">
        <v>58</v>
      </c>
      <c r="H14" s="41">
        <f>26018*4</f>
        <v>104072</v>
      </c>
      <c r="I14" s="41">
        <v>0.042</v>
      </c>
      <c r="J14" s="59">
        <f t="shared" si="0"/>
        <v>4371.024</v>
      </c>
    </row>
    <row r="15" ht="14" spans="1:10">
      <c r="A15" s="30"/>
      <c r="B15" s="31"/>
      <c r="C15" s="31"/>
      <c r="D15" s="33"/>
      <c r="E15" s="31"/>
      <c r="F15" s="36"/>
      <c r="G15" s="37" t="s">
        <v>59</v>
      </c>
      <c r="H15" s="35">
        <v>15418</v>
      </c>
      <c r="I15" s="41">
        <v>0.24</v>
      </c>
      <c r="J15" s="59">
        <f t="shared" si="0"/>
        <v>3700.32</v>
      </c>
    </row>
    <row r="16" ht="14" spans="1:10">
      <c r="A16" s="30"/>
      <c r="B16" s="31"/>
      <c r="C16" s="31"/>
      <c r="D16" s="33"/>
      <c r="E16" s="31"/>
      <c r="F16" s="38"/>
      <c r="G16" s="37" t="s">
        <v>60</v>
      </c>
      <c r="H16" s="35">
        <v>15418</v>
      </c>
      <c r="I16" s="41">
        <v>0.1</v>
      </c>
      <c r="J16" s="59">
        <f t="shared" si="0"/>
        <v>1541.8</v>
      </c>
    </row>
    <row r="17" ht="14" spans="1:10">
      <c r="A17" s="30"/>
      <c r="B17" s="31"/>
      <c r="C17" s="31"/>
      <c r="D17" s="33"/>
      <c r="E17" s="31"/>
      <c r="F17" s="39">
        <v>45833</v>
      </c>
      <c r="G17" s="37" t="s">
        <v>59</v>
      </c>
      <c r="H17" s="35">
        <f>6600+4000</f>
        <v>10600</v>
      </c>
      <c r="I17" s="41">
        <v>0.24</v>
      </c>
      <c r="J17" s="59">
        <f t="shared" si="0"/>
        <v>2544</v>
      </c>
    </row>
    <row r="18" ht="14" spans="1:10">
      <c r="A18" s="30"/>
      <c r="B18" s="31"/>
      <c r="C18" s="31"/>
      <c r="D18" s="33"/>
      <c r="E18" s="31"/>
      <c r="F18" s="40"/>
      <c r="G18" s="37" t="s">
        <v>60</v>
      </c>
      <c r="H18" s="35">
        <f>6600+4000</f>
        <v>10600</v>
      </c>
      <c r="I18" s="41">
        <v>0.1</v>
      </c>
      <c r="J18" s="59">
        <f t="shared" si="0"/>
        <v>1060</v>
      </c>
    </row>
    <row r="19" ht="14" spans="1:10">
      <c r="A19" s="30">
        <v>45825</v>
      </c>
      <c r="B19" s="31" t="s">
        <v>51</v>
      </c>
      <c r="C19" s="32" t="s">
        <v>67</v>
      </c>
      <c r="D19" s="33" t="s">
        <v>68</v>
      </c>
      <c r="E19" s="31" t="s">
        <v>69</v>
      </c>
      <c r="F19" s="34">
        <v>45833</v>
      </c>
      <c r="G19" s="31" t="s">
        <v>55</v>
      </c>
      <c r="H19" s="35">
        <f>3000+3500+3500</f>
        <v>10000</v>
      </c>
      <c r="I19" s="41">
        <v>1</v>
      </c>
      <c r="J19" s="59">
        <f t="shared" si="0"/>
        <v>10000</v>
      </c>
    </row>
    <row r="20" ht="14" spans="1:10">
      <c r="A20" s="30"/>
      <c r="B20" s="31"/>
      <c r="C20" s="31"/>
      <c r="D20" s="33"/>
      <c r="E20" s="31"/>
      <c r="F20" s="36"/>
      <c r="G20" s="31" t="s">
        <v>56</v>
      </c>
      <c r="H20" s="35">
        <f>10000*0.01</f>
        <v>100</v>
      </c>
      <c r="I20" s="41">
        <v>0</v>
      </c>
      <c r="J20" s="59">
        <f t="shared" si="0"/>
        <v>0</v>
      </c>
    </row>
    <row r="21" ht="14" spans="1:10">
      <c r="A21" s="30"/>
      <c r="B21" s="31"/>
      <c r="C21" s="31"/>
      <c r="D21" s="33"/>
      <c r="E21" s="31"/>
      <c r="F21" s="36"/>
      <c r="G21" s="37" t="s">
        <v>58</v>
      </c>
      <c r="H21" s="35">
        <f>10000*4</f>
        <v>40000</v>
      </c>
      <c r="I21" s="41">
        <v>0.042</v>
      </c>
      <c r="J21" s="59">
        <f t="shared" si="0"/>
        <v>1680</v>
      </c>
    </row>
    <row r="22" ht="14" spans="1:10">
      <c r="A22" s="30"/>
      <c r="B22" s="31"/>
      <c r="C22" s="31"/>
      <c r="D22" s="33"/>
      <c r="E22" s="31"/>
      <c r="F22" s="36"/>
      <c r="G22" s="37" t="s">
        <v>59</v>
      </c>
      <c r="H22" s="35">
        <v>3000</v>
      </c>
      <c r="I22" s="41">
        <v>0.24</v>
      </c>
      <c r="J22" s="59">
        <f t="shared" si="0"/>
        <v>720</v>
      </c>
    </row>
    <row r="23" ht="14" spans="1:10">
      <c r="A23" s="30"/>
      <c r="B23" s="31"/>
      <c r="C23" s="31"/>
      <c r="D23" s="33"/>
      <c r="E23" s="31"/>
      <c r="F23" s="36"/>
      <c r="G23" s="37" t="s">
        <v>60</v>
      </c>
      <c r="H23" s="35">
        <v>3000</v>
      </c>
      <c r="I23" s="41">
        <v>0.1</v>
      </c>
      <c r="J23" s="59">
        <f t="shared" si="0"/>
        <v>300</v>
      </c>
    </row>
    <row r="24" ht="14" spans="1:10">
      <c r="A24" s="30"/>
      <c r="B24" s="31"/>
      <c r="C24" s="31"/>
      <c r="D24" s="33"/>
      <c r="E24" s="31"/>
      <c r="F24" s="30">
        <v>45854</v>
      </c>
      <c r="G24" s="37" t="s">
        <v>59</v>
      </c>
      <c r="H24" s="35">
        <f>10000-H22</f>
        <v>7000</v>
      </c>
      <c r="I24" s="41">
        <v>0.24</v>
      </c>
      <c r="J24" s="59">
        <f t="shared" si="0"/>
        <v>1680</v>
      </c>
    </row>
    <row r="25" ht="14" spans="1:10">
      <c r="A25" s="30"/>
      <c r="B25" s="31"/>
      <c r="C25" s="31"/>
      <c r="D25" s="33"/>
      <c r="E25" s="31"/>
      <c r="F25" s="30"/>
      <c r="G25" s="37" t="s">
        <v>60</v>
      </c>
      <c r="H25" s="35">
        <f>10000-H23</f>
        <v>7000</v>
      </c>
      <c r="I25" s="41">
        <v>0.1</v>
      </c>
      <c r="J25" s="59">
        <f t="shared" si="0"/>
        <v>700</v>
      </c>
    </row>
    <row r="26" ht="14" spans="1:10">
      <c r="A26" s="30">
        <v>45825</v>
      </c>
      <c r="B26" s="31" t="s">
        <v>51</v>
      </c>
      <c r="C26" s="32" t="s">
        <v>70</v>
      </c>
      <c r="D26" s="33" t="s">
        <v>71</v>
      </c>
      <c r="E26" s="31" t="s">
        <v>72</v>
      </c>
      <c r="F26" s="34">
        <v>45813</v>
      </c>
      <c r="G26" s="31" t="s">
        <v>64</v>
      </c>
      <c r="H26" s="35">
        <f>5500+4500+2000+2000</f>
        <v>14000</v>
      </c>
      <c r="I26" s="41">
        <v>0.85</v>
      </c>
      <c r="J26" s="59">
        <f t="shared" si="0"/>
        <v>11900</v>
      </c>
    </row>
    <row r="27" ht="14" spans="1:10">
      <c r="A27" s="30"/>
      <c r="B27" s="31"/>
      <c r="C27" s="31"/>
      <c r="D27" s="33"/>
      <c r="E27" s="31"/>
      <c r="F27" s="36"/>
      <c r="G27" s="31" t="s">
        <v>65</v>
      </c>
      <c r="H27" s="35">
        <f>14000*0.01</f>
        <v>140</v>
      </c>
      <c r="I27" s="41">
        <v>0</v>
      </c>
      <c r="J27" s="59">
        <f t="shared" si="0"/>
        <v>0</v>
      </c>
    </row>
    <row r="28" ht="14" spans="1:10">
      <c r="A28" s="30"/>
      <c r="B28" s="31"/>
      <c r="C28" s="31"/>
      <c r="D28" s="33"/>
      <c r="E28" s="31"/>
      <c r="F28" s="36"/>
      <c r="G28" s="37" t="s">
        <v>58</v>
      </c>
      <c r="H28" s="41">
        <f>14000*4</f>
        <v>56000</v>
      </c>
      <c r="I28" s="41">
        <v>0.042</v>
      </c>
      <c r="J28" s="59">
        <f t="shared" si="0"/>
        <v>2352</v>
      </c>
    </row>
    <row r="29" ht="14" spans="1:10">
      <c r="A29" s="30"/>
      <c r="B29" s="31"/>
      <c r="C29" s="31"/>
      <c r="D29" s="33"/>
      <c r="E29" s="31"/>
      <c r="F29" s="36"/>
      <c r="G29" s="37" t="s">
        <v>59</v>
      </c>
      <c r="H29" s="35">
        <v>5500</v>
      </c>
      <c r="I29" s="41">
        <v>0.24</v>
      </c>
      <c r="J29" s="59">
        <f t="shared" si="0"/>
        <v>1320</v>
      </c>
    </row>
    <row r="30" ht="14" spans="1:10">
      <c r="A30" s="30"/>
      <c r="B30" s="31"/>
      <c r="C30" s="31"/>
      <c r="D30" s="33"/>
      <c r="E30" s="31"/>
      <c r="F30" s="36"/>
      <c r="G30" s="37" t="s">
        <v>60</v>
      </c>
      <c r="H30" s="35">
        <v>5500</v>
      </c>
      <c r="I30" s="41">
        <v>0.1</v>
      </c>
      <c r="J30" s="59">
        <f t="shared" si="0"/>
        <v>550</v>
      </c>
    </row>
    <row r="31" ht="14" spans="1:10">
      <c r="A31" s="30"/>
      <c r="B31" s="31"/>
      <c r="C31" s="31"/>
      <c r="D31" s="33"/>
      <c r="E31" s="31"/>
      <c r="F31" s="30">
        <v>45854</v>
      </c>
      <c r="G31" s="37" t="s">
        <v>59</v>
      </c>
      <c r="H31" s="35">
        <v>6500</v>
      </c>
      <c r="I31" s="41">
        <v>0.24</v>
      </c>
      <c r="J31" s="59">
        <f t="shared" si="0"/>
        <v>1560</v>
      </c>
    </row>
    <row r="32" ht="14" spans="1:10">
      <c r="A32" s="30"/>
      <c r="B32" s="31"/>
      <c r="C32" s="31"/>
      <c r="D32" s="33"/>
      <c r="E32" s="31"/>
      <c r="F32" s="30"/>
      <c r="G32" s="37" t="s">
        <v>60</v>
      </c>
      <c r="H32" s="35">
        <v>6500</v>
      </c>
      <c r="I32" s="41">
        <v>0.1</v>
      </c>
      <c r="J32" s="59">
        <f t="shared" si="0"/>
        <v>650</v>
      </c>
    </row>
    <row r="33" ht="14" spans="1:10">
      <c r="A33" s="30"/>
      <c r="B33" s="31"/>
      <c r="C33" s="31"/>
      <c r="D33" s="33"/>
      <c r="E33" s="31"/>
      <c r="F33" s="36">
        <v>45860</v>
      </c>
      <c r="G33" s="37" t="s">
        <v>59</v>
      </c>
      <c r="H33" s="35">
        <f>4500+2000+2000-6500</f>
        <v>2000</v>
      </c>
      <c r="I33" s="41">
        <v>0.24</v>
      </c>
      <c r="J33" s="59">
        <f t="shared" si="0"/>
        <v>480</v>
      </c>
    </row>
    <row r="34" ht="14" spans="1:10">
      <c r="A34" s="30"/>
      <c r="B34" s="31"/>
      <c r="C34" s="31"/>
      <c r="D34" s="33"/>
      <c r="E34" s="31"/>
      <c r="F34" s="36"/>
      <c r="G34" s="37" t="s">
        <v>60</v>
      </c>
      <c r="H34" s="35">
        <f>4500+2000+2000-6500</f>
        <v>2000</v>
      </c>
      <c r="I34" s="41">
        <v>0.1</v>
      </c>
      <c r="J34" s="59">
        <f t="shared" si="0"/>
        <v>200</v>
      </c>
    </row>
    <row r="35" ht="14" spans="1:10">
      <c r="A35" s="30">
        <v>45855</v>
      </c>
      <c r="B35" s="31" t="s">
        <v>51</v>
      </c>
      <c r="C35" s="32">
        <v>85836</v>
      </c>
      <c r="D35" s="33" t="s">
        <v>73</v>
      </c>
      <c r="E35" s="31" t="s">
        <v>74</v>
      </c>
      <c r="F35" s="30">
        <v>45860</v>
      </c>
      <c r="G35" s="31" t="s">
        <v>55</v>
      </c>
      <c r="H35" s="35">
        <v>4750</v>
      </c>
      <c r="I35" s="41">
        <v>1</v>
      </c>
      <c r="J35" s="59">
        <f t="shared" si="0"/>
        <v>4750</v>
      </c>
    </row>
    <row r="36" ht="14" spans="1:10">
      <c r="A36" s="30"/>
      <c r="B36" s="31"/>
      <c r="C36" s="31"/>
      <c r="D36" s="33"/>
      <c r="E36" s="31"/>
      <c r="F36" s="30"/>
      <c r="G36" s="31" t="s">
        <v>56</v>
      </c>
      <c r="H36" s="42">
        <v>48</v>
      </c>
      <c r="I36" s="60">
        <v>0</v>
      </c>
      <c r="J36" s="60">
        <f t="shared" si="0"/>
        <v>0</v>
      </c>
    </row>
    <row r="37" ht="14" spans="1:10">
      <c r="A37" s="30"/>
      <c r="B37" s="31"/>
      <c r="C37" s="31"/>
      <c r="D37" s="33"/>
      <c r="E37" s="31"/>
      <c r="F37" s="30"/>
      <c r="G37" s="37" t="s">
        <v>58</v>
      </c>
      <c r="H37" s="42">
        <f>4750*4</f>
        <v>19000</v>
      </c>
      <c r="I37" s="60">
        <v>0.042</v>
      </c>
      <c r="J37" s="60">
        <f t="shared" si="0"/>
        <v>798</v>
      </c>
    </row>
    <row r="38" ht="14" spans="1:10">
      <c r="A38" s="30"/>
      <c r="B38" s="31"/>
      <c r="C38" s="31"/>
      <c r="D38" s="33"/>
      <c r="E38" s="31"/>
      <c r="F38" s="30"/>
      <c r="G38" s="37" t="s">
        <v>59</v>
      </c>
      <c r="H38" s="42">
        <v>4750</v>
      </c>
      <c r="I38" s="60">
        <v>0.24</v>
      </c>
      <c r="J38" s="60">
        <f t="shared" si="0"/>
        <v>1140</v>
      </c>
    </row>
    <row r="39" ht="14" spans="1:10">
      <c r="A39" s="30"/>
      <c r="B39" s="31"/>
      <c r="C39" s="31"/>
      <c r="D39" s="33"/>
      <c r="E39" s="31"/>
      <c r="F39" s="30"/>
      <c r="G39" s="37" t="s">
        <v>60</v>
      </c>
      <c r="H39" s="42">
        <v>4750</v>
      </c>
      <c r="I39" s="60">
        <v>0.1</v>
      </c>
      <c r="J39" s="60">
        <f t="shared" si="0"/>
        <v>475</v>
      </c>
    </row>
    <row r="40" s="1" customFormat="1" ht="14" spans="1:10">
      <c r="A40" s="30">
        <v>45868</v>
      </c>
      <c r="B40" s="31" t="s">
        <v>75</v>
      </c>
      <c r="C40" s="32" t="s">
        <v>76</v>
      </c>
      <c r="D40" s="33" t="s">
        <v>77</v>
      </c>
      <c r="E40" s="31" t="s">
        <v>78</v>
      </c>
      <c r="F40" s="30">
        <v>45871</v>
      </c>
      <c r="G40" s="31" t="s">
        <v>55</v>
      </c>
      <c r="H40" s="42">
        <v>290</v>
      </c>
      <c r="I40" s="60">
        <v>1</v>
      </c>
      <c r="J40" s="60">
        <f t="shared" si="0"/>
        <v>290</v>
      </c>
    </row>
    <row r="41" s="1" customFormat="1" ht="14" spans="1:10">
      <c r="A41" s="30"/>
      <c r="B41" s="31"/>
      <c r="C41" s="31"/>
      <c r="D41" s="33"/>
      <c r="E41" s="31"/>
      <c r="F41" s="30"/>
      <c r="G41" s="31" t="s">
        <v>56</v>
      </c>
      <c r="H41" s="42">
        <v>3</v>
      </c>
      <c r="I41" s="60">
        <v>0</v>
      </c>
      <c r="J41" s="60">
        <f t="shared" si="0"/>
        <v>0</v>
      </c>
    </row>
    <row r="42" spans="9:10">
      <c r="I42" s="61"/>
      <c r="J42" s="62">
        <f>SUM(J3:J41)</f>
        <v>133089.652</v>
      </c>
    </row>
    <row r="43" spans="10:10">
      <c r="J43" s="63"/>
    </row>
    <row r="45" ht="28.5" spans="1:10">
      <c r="A45" s="43" t="s">
        <v>79</v>
      </c>
      <c r="B45" s="43"/>
      <c r="C45" s="43"/>
      <c r="D45" s="43"/>
      <c r="E45" s="43"/>
      <c r="F45" s="43"/>
      <c r="G45" s="43"/>
      <c r="H45" s="43"/>
      <c r="I45" s="43"/>
      <c r="J45" s="43"/>
    </row>
    <row r="46" ht="14.5" spans="1:10">
      <c r="A46" s="44" t="s">
        <v>80</v>
      </c>
      <c r="B46" s="44" t="s">
        <v>81</v>
      </c>
      <c r="C46" s="44" t="s">
        <v>82</v>
      </c>
      <c r="D46" s="45" t="s">
        <v>83</v>
      </c>
      <c r="E46" s="44" t="s">
        <v>84</v>
      </c>
      <c r="F46" s="46" t="s">
        <v>85</v>
      </c>
      <c r="G46" s="44" t="s">
        <v>86</v>
      </c>
      <c r="H46" s="44" t="s">
        <v>87</v>
      </c>
      <c r="I46" s="45" t="s">
        <v>88</v>
      </c>
      <c r="J46" s="44" t="s">
        <v>89</v>
      </c>
    </row>
    <row r="47" ht="28.5" spans="1:10">
      <c r="A47" s="44"/>
      <c r="B47" s="44"/>
      <c r="C47" s="44"/>
      <c r="D47" s="47" t="s">
        <v>90</v>
      </c>
      <c r="E47" s="44"/>
      <c r="F47" s="48" t="s">
        <v>91</v>
      </c>
      <c r="G47" s="44"/>
      <c r="H47" s="44"/>
      <c r="I47" s="64" t="s">
        <v>92</v>
      </c>
      <c r="J47" s="44"/>
    </row>
    <row r="48" ht="42" spans="1:10">
      <c r="A48" s="49">
        <v>1</v>
      </c>
      <c r="B48" s="50">
        <v>45859</v>
      </c>
      <c r="C48" s="51" t="s">
        <v>93</v>
      </c>
      <c r="D48" s="52" t="s">
        <v>94</v>
      </c>
      <c r="E48" s="51" t="s">
        <v>95</v>
      </c>
      <c r="F48" s="51" t="s">
        <v>95</v>
      </c>
      <c r="G48" s="51" t="s">
        <v>95</v>
      </c>
      <c r="H48" s="53"/>
      <c r="I48" s="65">
        <v>15793</v>
      </c>
      <c r="J48" s="66" t="s">
        <v>96</v>
      </c>
    </row>
    <row r="49" ht="42" spans="1:10">
      <c r="A49" s="54">
        <v>1</v>
      </c>
      <c r="B49" s="55">
        <v>45859</v>
      </c>
      <c r="C49" s="56" t="s">
        <v>93</v>
      </c>
      <c r="D49" s="57" t="s">
        <v>94</v>
      </c>
      <c r="E49" s="51" t="s">
        <v>95</v>
      </c>
      <c r="F49" s="56" t="s">
        <v>95</v>
      </c>
      <c r="G49" s="51" t="s">
        <v>95</v>
      </c>
      <c r="H49" s="58"/>
      <c r="I49" s="67">
        <v>70107.65</v>
      </c>
      <c r="J49" s="66" t="s">
        <v>97</v>
      </c>
    </row>
    <row r="50" ht="42" spans="1:10">
      <c r="A50" s="54">
        <v>1</v>
      </c>
      <c r="B50" s="55">
        <v>45859</v>
      </c>
      <c r="C50" s="56" t="s">
        <v>93</v>
      </c>
      <c r="D50" s="57" t="s">
        <v>94</v>
      </c>
      <c r="E50" s="51" t="s">
        <v>95</v>
      </c>
      <c r="F50" s="56" t="s">
        <v>95</v>
      </c>
      <c r="G50" s="51" t="s">
        <v>95</v>
      </c>
      <c r="H50" s="58"/>
      <c r="I50" s="67">
        <v>34466</v>
      </c>
      <c r="J50" s="56" t="s">
        <v>98</v>
      </c>
    </row>
    <row r="51" ht="42" spans="1:10">
      <c r="A51" s="54">
        <v>1</v>
      </c>
      <c r="B51" s="55">
        <v>45859</v>
      </c>
      <c r="C51" s="56" t="s">
        <v>93</v>
      </c>
      <c r="D51" s="57" t="s">
        <v>94</v>
      </c>
      <c r="E51" s="51" t="s">
        <v>95</v>
      </c>
      <c r="F51" s="56" t="s">
        <v>95</v>
      </c>
      <c r="G51" s="51" t="s">
        <v>95</v>
      </c>
      <c r="H51" s="58"/>
      <c r="I51" s="67">
        <v>4590</v>
      </c>
      <c r="J51" s="66" t="s">
        <v>99</v>
      </c>
    </row>
    <row r="52" ht="42" spans="1:10">
      <c r="A52" s="54">
        <v>1</v>
      </c>
      <c r="B52" s="55">
        <v>45859</v>
      </c>
      <c r="C52" s="56" t="s">
        <v>93</v>
      </c>
      <c r="D52" s="57" t="s">
        <v>94</v>
      </c>
      <c r="E52" s="51" t="s">
        <v>95</v>
      </c>
      <c r="F52" s="56" t="s">
        <v>95</v>
      </c>
      <c r="G52" s="51" t="s">
        <v>95</v>
      </c>
      <c r="H52" s="58"/>
      <c r="I52" s="67">
        <v>8133</v>
      </c>
      <c r="J52" s="56" t="s">
        <v>100</v>
      </c>
    </row>
  </sheetData>
  <autoFilter xmlns:etc="http://www.wps.cn/officeDocument/2017/etCustomData" ref="A1:J52" etc:filterBottomFollowUsedRange="0">
    <extLst/>
  </autoFilter>
  <mergeCells count="50">
    <mergeCell ref="A1:J1"/>
    <mergeCell ref="A45:J45"/>
    <mergeCell ref="A3:A10"/>
    <mergeCell ref="A11:A18"/>
    <mergeCell ref="A19:A25"/>
    <mergeCell ref="A26:A34"/>
    <mergeCell ref="A35:A39"/>
    <mergeCell ref="A40:A41"/>
    <mergeCell ref="A46:A47"/>
    <mergeCell ref="B3:B10"/>
    <mergeCell ref="B11:B18"/>
    <mergeCell ref="B19:B25"/>
    <mergeCell ref="B26:B34"/>
    <mergeCell ref="B35:B39"/>
    <mergeCell ref="B40:B41"/>
    <mergeCell ref="B46:B47"/>
    <mergeCell ref="C3:C10"/>
    <mergeCell ref="C11:C18"/>
    <mergeCell ref="C19:C25"/>
    <mergeCell ref="C26:C34"/>
    <mergeCell ref="C35:C39"/>
    <mergeCell ref="C40:C41"/>
    <mergeCell ref="C46:C47"/>
    <mergeCell ref="D3:D10"/>
    <mergeCell ref="D11:D18"/>
    <mergeCell ref="D19:D25"/>
    <mergeCell ref="D26:D34"/>
    <mergeCell ref="D35:D39"/>
    <mergeCell ref="D40:D41"/>
    <mergeCell ref="E3:E10"/>
    <mergeCell ref="E11:E18"/>
    <mergeCell ref="E19:E25"/>
    <mergeCell ref="E26:E34"/>
    <mergeCell ref="E35:E39"/>
    <mergeCell ref="E40:E41"/>
    <mergeCell ref="E46:E47"/>
    <mergeCell ref="F3:F8"/>
    <mergeCell ref="F9:F10"/>
    <mergeCell ref="F11:F16"/>
    <mergeCell ref="F17:F18"/>
    <mergeCell ref="F19:F23"/>
    <mergeCell ref="F24:F25"/>
    <mergeCell ref="F26:F30"/>
    <mergeCell ref="F31:F32"/>
    <mergeCell ref="F33:F34"/>
    <mergeCell ref="F35:F39"/>
    <mergeCell ref="F40:F41"/>
    <mergeCell ref="G46:G47"/>
    <mergeCell ref="H46:H47"/>
    <mergeCell ref="J46:J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101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102</v>
      </c>
      <c r="B2" s="5" t="s">
        <v>103</v>
      </c>
      <c r="C2" s="5" t="s">
        <v>104</v>
      </c>
      <c r="D2" s="6" t="s">
        <v>4</v>
      </c>
      <c r="E2" s="5" t="s">
        <v>105</v>
      </c>
      <c r="F2" s="7" t="s">
        <v>106</v>
      </c>
      <c r="G2" s="8" t="s">
        <v>107</v>
      </c>
      <c r="H2" s="9" t="s">
        <v>108</v>
      </c>
      <c r="I2" s="22" t="s">
        <v>109</v>
      </c>
    </row>
    <row r="3" s="1" customFormat="1" ht="16" customHeight="1" spans="1:9">
      <c r="A3" s="10">
        <v>45404</v>
      </c>
      <c r="B3" s="11" t="s">
        <v>15</v>
      </c>
      <c r="C3" s="12" t="s">
        <v>110</v>
      </c>
      <c r="D3" s="13" t="s">
        <v>111</v>
      </c>
      <c r="E3" s="12" t="s">
        <v>112</v>
      </c>
      <c r="F3" s="14" t="s">
        <v>113</v>
      </c>
      <c r="G3" s="14">
        <v>32500</v>
      </c>
      <c r="H3" s="14">
        <v>0.13</v>
      </c>
      <c r="I3" s="14">
        <f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114</v>
      </c>
      <c r="G4" s="14">
        <f>G3*4</f>
        <v>130000</v>
      </c>
      <c r="H4" s="14">
        <v>0.042</v>
      </c>
      <c r="I4" s="14">
        <f>G4*H4</f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115</v>
      </c>
      <c r="G5" s="19">
        <v>32500</v>
      </c>
      <c r="H5" s="19">
        <v>0.03</v>
      </c>
      <c r="I5" s="19">
        <f>G5*H5</f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116</v>
      </c>
      <c r="G6" s="19">
        <v>32500</v>
      </c>
      <c r="H6" s="19">
        <v>0.25</v>
      </c>
      <c r="I6" s="19">
        <f>G6*H6</f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>G7*H7</f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117</v>
      </c>
      <c r="G8" s="19">
        <v>32500</v>
      </c>
      <c r="H8" s="19">
        <v>0</v>
      </c>
      <c r="I8" s="19">
        <f>G8*H8</f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>G9*H9</f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2024-5月-7月-已开票</vt:lpstr>
      <vt:lpstr>8月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2025-08-15T06:18:20Z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9FAAFD8B5014488185594E6492FB333D_13</vt:lpwstr>
  </property>
</Properties>
</file>