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国内-人民币" sheetId="24" r:id="rId1"/>
    <sheet name="国内-人民币 (2)" sheetId="23" state="hidden" r:id="rId2"/>
    <sheet name="国外-美金" sheetId="20" r:id="rId3"/>
  </sheets>
  <definedNames>
    <definedName name="_xlnm._FilterDatabase" localSheetId="0" hidden="1">'国内-人民币'!$A$1:$I$121</definedName>
    <definedName name="_xlnm._FilterDatabase" localSheetId="1" hidden="1">'国内-人民币 (2)'!$A$1:$I$8</definedName>
    <definedName name="_xlnm._FilterDatabase" localSheetId="2" hidden="1">'国外-美金'!$A$1:$I$11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<sst xmlns="http://schemas.openxmlformats.org/spreadsheetml/2006/main" count="271" uniqueCount="121">
  <si>
    <r>
      <rPr>
        <sz val="11"/>
        <color theme="1"/>
        <rFont val="宋体"/>
        <charset val="134"/>
      </rPr>
      <t>迪尚</t>
    </r>
    <r>
      <rPr>
        <sz val="11"/>
        <color theme="1"/>
        <rFont val="Arial"/>
        <charset val="134"/>
      </rPr>
      <t>2025</t>
    </r>
    <r>
      <rPr>
        <sz val="11"/>
        <color theme="1"/>
        <rFont val="宋体"/>
        <charset val="134"/>
      </rPr>
      <t>对</t>
    </r>
    <r>
      <rPr>
        <sz val="11"/>
        <color theme="1"/>
        <rFont val="Arial"/>
        <charset val="134"/>
      </rPr>
      <t xml:space="preserve"> </t>
    </r>
    <r>
      <rPr>
        <sz val="11"/>
        <color theme="1"/>
        <rFont val="宋体"/>
        <charset val="134"/>
      </rPr>
      <t>账</t>
    </r>
    <r>
      <rPr>
        <sz val="11"/>
        <color theme="1"/>
        <rFont val="Arial"/>
        <charset val="134"/>
      </rPr>
      <t xml:space="preserve"> </t>
    </r>
    <r>
      <rPr>
        <sz val="11"/>
        <color theme="1"/>
        <rFont val="宋体"/>
        <charset val="134"/>
      </rPr>
      <t>单</t>
    </r>
    <r>
      <rPr>
        <sz val="11"/>
        <color theme="1"/>
        <rFont val="Arial"/>
        <charset val="134"/>
      </rPr>
      <t>-Recall</t>
    </r>
  </si>
  <si>
    <t>下单时间</t>
  </si>
  <si>
    <t>客户联系人</t>
  </si>
  <si>
    <r>
      <rPr>
        <sz val="11"/>
        <rFont val="Arial"/>
        <charset val="134"/>
      </rPr>
      <t>PO</t>
    </r>
    <r>
      <rPr>
        <sz val="11"/>
        <rFont val="宋体"/>
        <charset val="134"/>
      </rPr>
      <t>号</t>
    </r>
  </si>
  <si>
    <t>睿颢合同号</t>
  </si>
  <si>
    <t>款号</t>
  </si>
  <si>
    <t>品名</t>
  </si>
  <si>
    <r>
      <rPr>
        <sz val="11"/>
        <rFont val="宋体"/>
        <charset val="134"/>
      </rPr>
      <t>数量</t>
    </r>
    <r>
      <rPr>
        <sz val="11"/>
        <rFont val="Arial"/>
        <charset val="134"/>
      </rPr>
      <t>(</t>
    </r>
    <r>
      <rPr>
        <sz val="11"/>
        <rFont val="宋体"/>
        <charset val="134"/>
      </rPr>
      <t>片）</t>
    </r>
  </si>
  <si>
    <t>单价</t>
  </si>
  <si>
    <r>
      <rPr>
        <sz val="11"/>
        <rFont val="宋体"/>
        <charset val="134"/>
      </rPr>
      <t>金额</t>
    </r>
    <r>
      <rPr>
        <sz val="11"/>
        <rFont val="Arial"/>
        <charset val="134"/>
      </rPr>
      <t>(RMB)</t>
    </r>
  </si>
  <si>
    <t>Lisa</t>
  </si>
  <si>
    <t>80316
80317
80707
80708</t>
  </si>
  <si>
    <t>RBSKDS0021</t>
  </si>
  <si>
    <t>VINO  6901-759-507/401
 CHINA 女大衣</t>
  </si>
  <si>
    <t>白色吊牌HPBCRFI001-60*95mm-RFID LOGO</t>
  </si>
  <si>
    <t>黑色 吊绳 MRBCGEN004-320*1.5mm</t>
  </si>
  <si>
    <t>白色缎带洗标CLBCGEN003*5页-60*25mm</t>
  </si>
  <si>
    <t>空白标BKKBXM24002（60*25mm）</t>
  </si>
  <si>
    <t>白色缎带洗标CLBCGEN003*5页-60*25mm-补</t>
  </si>
  <si>
    <t>黑色织标WLBCRFI006-51*51mm-RFID（+4%）</t>
  </si>
  <si>
    <t>黑色织标WLBCRFI006-51*51mm-免费损耗1%</t>
  </si>
  <si>
    <t>黑色织标WLBCRFI006-51*51mm-大货样</t>
  </si>
  <si>
    <t>81104
81102</t>
  </si>
  <si>
    <t>RBSKDS0029</t>
  </si>
  <si>
    <t>6957-759-812
CHINA 男上装</t>
  </si>
  <si>
    <t>黑色RFID织标WLBCRFI012-85*20mm（+4%）</t>
  </si>
  <si>
    <t>黑色RFID织标WLBCRFI012-85*20mm-免费损耗1%</t>
  </si>
  <si>
    <t>黑色RFID织标WLBCRFI012-85*20mm-大货样</t>
  </si>
  <si>
    <t>白色缎带洗标CLBCGEN003*5页-60*25mm（加页码）</t>
  </si>
  <si>
    <t>黑色吊绳 MRBCGEN004-320*1.5mm</t>
  </si>
  <si>
    <t>82226
82228
82229
82231</t>
  </si>
  <si>
    <t>RBSKDS0031</t>
  </si>
  <si>
    <t>VINO  6901-450-507/401
 CHINA 女大衣</t>
  </si>
  <si>
    <t>白色吊牌HPBCRFI001-60*95mm-RFID LOGO（ZALA）</t>
  </si>
  <si>
    <t>RBSKDS0036</t>
  </si>
  <si>
    <t>MARTINA 6958-759-800
CHINA 男上装</t>
  </si>
  <si>
    <t>RBSKDS0038</t>
  </si>
  <si>
    <t>VINO  6901-759-800
 CHINA 女大衣 翻单1</t>
  </si>
  <si>
    <t>RBSKDS0039</t>
  </si>
  <si>
    <t>VINO  6901-450-800
 CHINA 女大衣 翻单1</t>
  </si>
  <si>
    <t>84082
84425</t>
  </si>
  <si>
    <t>RBSKDS0041</t>
  </si>
  <si>
    <t>ZOE 6611-759-800
CHINA  女上装 外套 翻单4</t>
  </si>
  <si>
    <t>白色缎带洗标CLBCGEN003*7页-60*25mm（加页码）</t>
  </si>
  <si>
    <t>RBSKDS0045</t>
  </si>
  <si>
    <t>ZOE 6611-759-800
CHINA  女上装 外套 翻单5</t>
  </si>
  <si>
    <t>RBSKDS0047</t>
  </si>
  <si>
    <t>VINO  6901-759 小吊牌
 CHINA 女大衣 翻单2</t>
  </si>
  <si>
    <t>吊牌BKXDP25001-60*50mm-24%WOOL</t>
  </si>
  <si>
    <t>吊牌BKXDP25001-60*50mm-25%WOOL</t>
  </si>
  <si>
    <t>RBSKDS0048</t>
  </si>
  <si>
    <t>CREATIVE 6407-777-800/802
 CHINA 男上装</t>
  </si>
  <si>
    <t>白色缎带洗标CLBCGEN003*4页-60*25mm</t>
  </si>
  <si>
    <t>白色织标WLBCGEN017（05B）-65*19mm</t>
  </si>
  <si>
    <t>白色空白芯片标WLBCRF1019-65*20（+4%）</t>
  </si>
  <si>
    <t>白色空白芯片标WLBCRF1019-65*20-免费损耗1%</t>
  </si>
  <si>
    <t>白色空白芯片标WLBCRF1019-65*20-大货样</t>
  </si>
  <si>
    <t>白色空白芯片标WLBCRF1019-65*20-补</t>
  </si>
  <si>
    <t>补单</t>
  </si>
  <si>
    <t>RBSKDS0050</t>
  </si>
  <si>
    <t>MARTINA 6958-759-800
CHINA 男上装 补单</t>
  </si>
  <si>
    <t>RBSKDS0051</t>
  </si>
  <si>
    <t>ZOE 6611-759-800
CHINA  女上装 外套 翻单6</t>
  </si>
  <si>
    <t>87111
87112</t>
  </si>
  <si>
    <t>RBSKDS0052</t>
  </si>
  <si>
    <t>ZOE 6611-759-800
CHINA  女上装 外套 翻单7</t>
  </si>
  <si>
    <t>/</t>
  </si>
  <si>
    <t>RBSKDS0054</t>
  </si>
  <si>
    <t>VINO  6901-759-401
 CHINA 女大衣 补单</t>
  </si>
  <si>
    <t>白色缎带洗标CLBCGEN003*1页-60*25mm（第3页）</t>
  </si>
  <si>
    <t>白色吊牌HPBCRFI001-60*95mm-RFID LOGO-M码401色</t>
  </si>
  <si>
    <t>7月美金转人民币剩余</t>
  </si>
  <si>
    <t>8月美金转人民币</t>
  </si>
  <si>
    <t>总金额</t>
  </si>
  <si>
    <t>发  票  通  知  单</t>
  </si>
  <si>
    <t>编号
（发票张数）</t>
  </si>
  <si>
    <t>申请日期</t>
  </si>
  <si>
    <t>客户</t>
  </si>
  <si>
    <t>开票抬头
（请填写全名）</t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</si>
  <si>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
（比如吊粒，吊牌等，大致写一下就可以）</t>
    </r>
  </si>
  <si>
    <r>
      <rPr>
        <sz val="11"/>
        <color theme="1"/>
        <rFont val="宋体"/>
        <charset val="134"/>
      </rPr>
      <t>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
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</si>
  <si>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</si>
  <si>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</si>
  <si>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                                </t>
    </r>
    <r>
      <rPr>
        <sz val="11"/>
        <color theme="1"/>
        <rFont val="宋体"/>
        <charset val="134"/>
      </rPr>
      <t>（一张发票的总金额）</t>
    </r>
  </si>
  <si>
    <t>备注</t>
  </si>
  <si>
    <t>迪尚</t>
  </si>
  <si>
    <t>山东迪尚轻纺科技产业有限公司</t>
  </si>
  <si>
    <t>按客户合同开票</t>
  </si>
  <si>
    <t>个</t>
  </si>
  <si>
    <t>MOZ310125BERS01Y-Z</t>
  </si>
  <si>
    <t>MOZ310125BERS05Y-Z</t>
  </si>
  <si>
    <t>MOZ310125BERS12Y-Z</t>
  </si>
  <si>
    <t>MOZ310125BERS15Y-Z</t>
  </si>
  <si>
    <r>
      <rPr>
        <b/>
        <sz val="16"/>
        <color theme="1"/>
        <rFont val="宋体"/>
        <charset val="134"/>
      </rPr>
      <t>迪尚</t>
    </r>
    <r>
      <rPr>
        <b/>
        <sz val="16"/>
        <color theme="1"/>
        <rFont val="Arial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</si>
  <si>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r>
      <rPr>
        <sz val="10"/>
        <rFont val="宋体"/>
        <charset val="134"/>
      </rPr>
      <t>下单时间</t>
    </r>
  </si>
  <si>
    <r>
      <rPr>
        <sz val="10"/>
        <rFont val="宋体"/>
        <charset val="134"/>
      </rPr>
      <t>客户联系人</t>
    </r>
  </si>
  <si>
    <r>
      <rPr>
        <sz val="10"/>
        <rFont val="Arial"/>
        <charset val="134"/>
      </rPr>
      <t>PO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</si>
  <si>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</si>
  <si>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</si>
  <si>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</si>
  <si>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</si>
  <si>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(USD)</t>
    </r>
  </si>
  <si>
    <t>RBSKDS009</t>
  </si>
  <si>
    <t>COJIN 6608-758-807
CAMBODIA 女上装 外套</t>
  </si>
  <si>
    <t>RBSKDS0011</t>
  </si>
  <si>
    <t>COJIN 6608-758-807
CAMBODIA 女上装  外套翻单1</t>
  </si>
  <si>
    <t>76519
77745</t>
  </si>
  <si>
    <t>RBSKDS0012</t>
  </si>
  <si>
    <t>COJIN 6608-758-807
CAMBODIA 女上装  外套翻单2</t>
  </si>
  <si>
    <t>黑色织标WLBCGEN013-51*51mm（+1%）</t>
  </si>
  <si>
    <t>81454
82752</t>
  </si>
  <si>
    <t>RBSKDS0030</t>
  </si>
  <si>
    <t>6812-758-800
CAMBODIA 男上装</t>
  </si>
  <si>
    <t>81108
81086</t>
  </si>
  <si>
    <t>RBSKDS0035</t>
  </si>
  <si>
    <t>MARISOL 6803-758-800
CAMBODIA 男上装</t>
  </si>
  <si>
    <t>RBSKDS0049</t>
  </si>
  <si>
    <t>RANIA 6894-758
CAMBODIA 女大衣 翻单1</t>
  </si>
  <si>
    <t>吊牌BKXDP25001-60*50mm-23%WOOL</t>
  </si>
  <si>
    <t>汇率</t>
  </si>
  <si>
    <t>转人民币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</si>
</sst>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0.00_ "/>
  </numFmts>
  <fonts count="3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Arial"/>
      <charset val="134"/>
    </font>
    <font>
      <sz val="11"/>
      <name val="宋体"/>
      <charset val="134"/>
    </font>
    <font>
      <sz val="11"/>
      <name val="Arial"/>
      <charset val="134"/>
    </font>
    <font>
      <sz val="22"/>
      <color theme="1"/>
      <name val="Calibri"/>
      <charset val="134"/>
    </font>
    <font>
      <sz val="11"/>
      <name val="Calibri"/>
      <charset val="134"/>
    </font>
    <font>
      <sz val="11"/>
      <name val="宋体"/>
      <charset val="134"/>
      <scheme val="maj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sz val="11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horizontal="center" vertical="center"/>
    </xf>
    <xf numFmtId="0" fontId="36" fillId="0" borderId="0">
      <alignment horizontal="center" vertical="center"/>
    </xf>
    <xf numFmtId="0" fontId="36" fillId="0" borderId="0">
      <alignment horizontal="center" vertical="center"/>
    </xf>
    <xf numFmtId="0" fontId="37" fillId="0" borderId="0">
      <alignment vertical="center"/>
    </xf>
    <xf numFmtId="0" fontId="0" fillId="0" borderId="0">
      <alignment vertical="center"/>
    </xf>
    <xf numFmtId="0" fontId="36" fillId="0" borderId="0">
      <alignment horizontal="center" vertical="center"/>
    </xf>
  </cellStyleXfs>
  <cellXfs count="6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178" fontId="5" fillId="0" borderId="1" xfId="0" applyNumberFormat="1" applyFont="1" applyFill="1" applyBorder="1" applyAlignment="1">
      <alignment horizontal="center" vertical="center"/>
    </xf>
    <xf numFmtId="179" fontId="0" fillId="0" borderId="0" xfId="0" applyNumberForma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179" fontId="6" fillId="0" borderId="0" xfId="0" applyNumberFormat="1" applyFont="1" applyFill="1" applyAlignment="1">
      <alignment horizontal="center" vertical="center"/>
    </xf>
    <xf numFmtId="179" fontId="6" fillId="0" borderId="0" xfId="0" applyNumberFormat="1" applyFont="1" applyFill="1" applyAlignment="1">
      <alignment horizontal="left" vertical="center"/>
    </xf>
    <xf numFmtId="179" fontId="0" fillId="0" borderId="0" xfId="0" applyNumberFormat="1" applyFill="1">
      <alignment vertical="center"/>
    </xf>
    <xf numFmtId="0" fontId="0" fillId="0" borderId="2" xfId="0" applyFill="1" applyBorder="1" applyAlignment="1">
      <alignment horizontal="center" vertical="center"/>
    </xf>
    <xf numFmtId="0" fontId="7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14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wrapText="1"/>
    </xf>
    <xf numFmtId="0" fontId="8" fillId="0" borderId="6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58" fontId="13" fillId="0" borderId="1" xfId="0" applyNumberFormat="1" applyFont="1" applyFill="1" applyBorder="1" applyAlignment="1">
      <alignment horizontal="center" vertical="center" wrapText="1"/>
    </xf>
    <xf numFmtId="8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8" fontId="13" fillId="0" borderId="1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D9D9D9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0"/>
  <sheetViews>
    <sheetView tabSelected="1" zoomScale="85" zoomScaleNormal="85" topLeftCell="A115" workbookViewId="0">
      <selection activeCell="G132" sqref="G132"/>
    </sheetView>
  </sheetViews>
  <sheetFormatPr defaultColWidth="24.7272727272727" defaultRowHeight="27" customHeight="1"/>
  <cols>
    <col min="1" max="1" width="16.5727272727273" style="31" customWidth="1"/>
    <col min="2" max="2" width="15.5" style="31" customWidth="1"/>
    <col min="3" max="3" width="23.5272727272727" style="31" customWidth="1"/>
    <col min="4" max="4" width="25.3454545454545" style="31" customWidth="1"/>
    <col min="5" max="5" width="36.3636363636364" style="31" customWidth="1"/>
    <col min="6" max="6" width="52.8272727272727" style="31" customWidth="1"/>
    <col min="7" max="7" width="15.9363636363636" style="31" customWidth="1"/>
    <col min="8" max="8" width="23.2090909090909" style="31" customWidth="1"/>
    <col min="9" max="9" width="16.6727272727273" style="31" customWidth="1"/>
    <col min="10" max="16383" width="24.7272727272727" style="1" customWidth="1"/>
    <col min="16384" max="16384" width="24.7272727272727" style="1"/>
  </cols>
  <sheetData>
    <row r="1" ht="44" customHeight="1" spans="1:9">
      <c r="A1" s="32" t="s">
        <v>0</v>
      </c>
      <c r="B1" s="33"/>
      <c r="C1" s="33"/>
      <c r="D1" s="33"/>
      <c r="E1" s="33"/>
      <c r="F1" s="33"/>
      <c r="G1" s="33"/>
      <c r="H1" s="33"/>
      <c r="I1" s="33"/>
    </row>
    <row r="2" ht="51" customHeight="1" spans="1:9">
      <c r="A2" s="34" t="s">
        <v>1</v>
      </c>
      <c r="B2" s="34" t="s">
        <v>2</v>
      </c>
      <c r="C2" s="35" t="s">
        <v>3</v>
      </c>
      <c r="D2" s="34" t="s">
        <v>4</v>
      </c>
      <c r="E2" s="34" t="s">
        <v>5</v>
      </c>
      <c r="F2" s="36" t="s">
        <v>6</v>
      </c>
      <c r="G2" s="37" t="s">
        <v>7</v>
      </c>
      <c r="H2" s="38" t="s">
        <v>8</v>
      </c>
      <c r="I2" s="52" t="s">
        <v>9</v>
      </c>
    </row>
    <row r="3" ht="34" customHeight="1" spans="1:9">
      <c r="A3" s="39">
        <v>45797</v>
      </c>
      <c r="B3" s="39" t="s">
        <v>10</v>
      </c>
      <c r="C3" s="40" t="s">
        <v>11</v>
      </c>
      <c r="D3" s="41" t="s">
        <v>12</v>
      </c>
      <c r="E3" s="19" t="s">
        <v>13</v>
      </c>
      <c r="F3" s="15" t="s">
        <v>14</v>
      </c>
      <c r="G3" s="42">
        <v>5000</v>
      </c>
      <c r="H3" s="42">
        <v>0.25</v>
      </c>
      <c r="I3" s="53">
        <f>G3*H3</f>
        <v>1250</v>
      </c>
    </row>
    <row r="4" ht="34" customHeight="1" spans="1:9">
      <c r="A4" s="43"/>
      <c r="B4" s="43"/>
      <c r="C4" s="44"/>
      <c r="D4" s="45"/>
      <c r="E4" s="19"/>
      <c r="F4" s="42" t="s">
        <v>15</v>
      </c>
      <c r="G4" s="42">
        <v>5000</v>
      </c>
      <c r="H4" s="42">
        <v>0.11</v>
      </c>
      <c r="I4" s="53">
        <f t="shared" ref="I4:I35" si="0">G4*H4</f>
        <v>550</v>
      </c>
    </row>
    <row r="5" ht="34" customHeight="1" spans="1:9">
      <c r="A5" s="43"/>
      <c r="B5" s="43"/>
      <c r="C5" s="44"/>
      <c r="D5" s="45"/>
      <c r="E5" s="19"/>
      <c r="F5" s="15" t="s">
        <v>14</v>
      </c>
      <c r="G5" s="42">
        <v>5000</v>
      </c>
      <c r="H5" s="42">
        <v>0.25</v>
      </c>
      <c r="I5" s="53">
        <f t="shared" si="0"/>
        <v>1250</v>
      </c>
    </row>
    <row r="6" ht="34" customHeight="1" spans="1:9">
      <c r="A6" s="43"/>
      <c r="B6" s="43"/>
      <c r="C6" s="44"/>
      <c r="D6" s="45"/>
      <c r="E6" s="19"/>
      <c r="F6" s="42" t="s">
        <v>15</v>
      </c>
      <c r="G6" s="42">
        <v>5000</v>
      </c>
      <c r="H6" s="42">
        <v>0.11</v>
      </c>
      <c r="I6" s="53">
        <f t="shared" si="0"/>
        <v>550</v>
      </c>
    </row>
    <row r="7" ht="34" customHeight="1" spans="1:9">
      <c r="A7" s="43"/>
      <c r="B7" s="43"/>
      <c r="C7" s="44"/>
      <c r="D7" s="45"/>
      <c r="E7" s="19"/>
      <c r="F7" s="15" t="s">
        <v>14</v>
      </c>
      <c r="G7" s="42">
        <v>6000</v>
      </c>
      <c r="H7" s="42">
        <v>0.25</v>
      </c>
      <c r="I7" s="53">
        <f t="shared" si="0"/>
        <v>1500</v>
      </c>
    </row>
    <row r="8" ht="34" customHeight="1" spans="1:9">
      <c r="A8" s="43"/>
      <c r="B8" s="43"/>
      <c r="C8" s="44"/>
      <c r="D8" s="45"/>
      <c r="E8" s="19"/>
      <c r="F8" s="42" t="s">
        <v>15</v>
      </c>
      <c r="G8" s="42">
        <v>6000</v>
      </c>
      <c r="H8" s="42">
        <v>0.11</v>
      </c>
      <c r="I8" s="53">
        <f t="shared" si="0"/>
        <v>660</v>
      </c>
    </row>
    <row r="9" ht="34" customHeight="1" spans="1:9">
      <c r="A9" s="43"/>
      <c r="B9" s="43"/>
      <c r="C9" s="44"/>
      <c r="D9" s="45"/>
      <c r="E9" s="44"/>
      <c r="F9" s="42" t="s">
        <v>16</v>
      </c>
      <c r="G9" s="42">
        <f>16000*5</f>
        <v>80000</v>
      </c>
      <c r="H9" s="42">
        <v>0.042</v>
      </c>
      <c r="I9" s="53">
        <f t="shared" si="0"/>
        <v>3360</v>
      </c>
    </row>
    <row r="10" ht="34" customHeight="1" spans="1:9">
      <c r="A10" s="43"/>
      <c r="B10" s="43"/>
      <c r="C10" s="44"/>
      <c r="D10" s="45"/>
      <c r="E10" s="44"/>
      <c r="F10" s="42" t="s">
        <v>17</v>
      </c>
      <c r="G10" s="42">
        <v>16000</v>
      </c>
      <c r="H10" s="42">
        <v>0.03</v>
      </c>
      <c r="I10" s="53">
        <f t="shared" si="0"/>
        <v>480</v>
      </c>
    </row>
    <row r="11" ht="34" customHeight="1" spans="1:9">
      <c r="A11" s="43"/>
      <c r="B11" s="43"/>
      <c r="C11" s="44"/>
      <c r="D11" s="45"/>
      <c r="E11" s="44"/>
      <c r="F11" s="42" t="s">
        <v>18</v>
      </c>
      <c r="G11" s="42">
        <f>500*5</f>
        <v>2500</v>
      </c>
      <c r="H11" s="42">
        <v>0.042</v>
      </c>
      <c r="I11" s="53">
        <f t="shared" si="0"/>
        <v>105</v>
      </c>
    </row>
    <row r="12" ht="34" customHeight="1" spans="1:9">
      <c r="A12" s="43"/>
      <c r="B12" s="43"/>
      <c r="C12" s="44"/>
      <c r="D12" s="45"/>
      <c r="E12" s="44"/>
      <c r="F12" s="42" t="s">
        <v>17</v>
      </c>
      <c r="G12" s="42">
        <v>500</v>
      </c>
      <c r="H12" s="42">
        <v>0.03</v>
      </c>
      <c r="I12" s="53">
        <f t="shared" si="0"/>
        <v>15</v>
      </c>
    </row>
    <row r="13" ht="34" customHeight="1" spans="1:9">
      <c r="A13" s="43"/>
      <c r="B13" s="43"/>
      <c r="C13" s="44"/>
      <c r="D13" s="45"/>
      <c r="E13" s="44"/>
      <c r="F13" s="42" t="s">
        <v>19</v>
      </c>
      <c r="G13" s="42">
        <f>6000*1.04</f>
        <v>6240</v>
      </c>
      <c r="H13" s="42">
        <v>1.02</v>
      </c>
      <c r="I13" s="53">
        <f t="shared" si="0"/>
        <v>6364.8</v>
      </c>
    </row>
    <row r="14" ht="34" customHeight="1" spans="1:9">
      <c r="A14" s="43"/>
      <c r="B14" s="43"/>
      <c r="C14" s="44"/>
      <c r="D14" s="45"/>
      <c r="E14" s="44"/>
      <c r="F14" s="42" t="s">
        <v>20</v>
      </c>
      <c r="G14" s="42">
        <f>6000*0.01</f>
        <v>60</v>
      </c>
      <c r="H14" s="42">
        <v>0</v>
      </c>
      <c r="I14" s="53">
        <f t="shared" si="0"/>
        <v>0</v>
      </c>
    </row>
    <row r="15" ht="34" customHeight="1" spans="1:9">
      <c r="A15" s="43"/>
      <c r="B15" s="43"/>
      <c r="C15" s="44"/>
      <c r="D15" s="45"/>
      <c r="E15" s="44"/>
      <c r="F15" s="42" t="s">
        <v>21</v>
      </c>
      <c r="G15" s="42">
        <f>2*5*5</f>
        <v>50</v>
      </c>
      <c r="H15" s="42">
        <v>0</v>
      </c>
      <c r="I15" s="53">
        <f t="shared" si="0"/>
        <v>0</v>
      </c>
    </row>
    <row r="16" ht="34" customHeight="1" spans="1:9">
      <c r="A16" s="43"/>
      <c r="B16" s="43"/>
      <c r="C16" s="44"/>
      <c r="D16" s="45"/>
      <c r="E16" s="44"/>
      <c r="F16" s="42" t="s">
        <v>19</v>
      </c>
      <c r="G16" s="42">
        <f>11000*1.04</f>
        <v>11440</v>
      </c>
      <c r="H16" s="42">
        <v>1.02</v>
      </c>
      <c r="I16" s="53">
        <f t="shared" si="0"/>
        <v>11668.8</v>
      </c>
    </row>
    <row r="17" ht="34" customHeight="1" spans="1:9">
      <c r="A17" s="43"/>
      <c r="B17" s="43"/>
      <c r="C17" s="44"/>
      <c r="D17" s="45"/>
      <c r="E17" s="44"/>
      <c r="F17" s="42" t="s">
        <v>20</v>
      </c>
      <c r="G17" s="42">
        <f>11000*0.01</f>
        <v>110</v>
      </c>
      <c r="H17" s="42">
        <v>0</v>
      </c>
      <c r="I17" s="53">
        <f t="shared" si="0"/>
        <v>0</v>
      </c>
    </row>
    <row r="18" ht="34" customHeight="1" spans="1:9">
      <c r="A18" s="46">
        <v>45819</v>
      </c>
      <c r="B18" s="46" t="s">
        <v>10</v>
      </c>
      <c r="C18" s="47" t="s">
        <v>22</v>
      </c>
      <c r="D18" s="48" t="s">
        <v>23</v>
      </c>
      <c r="E18" s="49" t="s">
        <v>24</v>
      </c>
      <c r="F18" s="15" t="s">
        <v>25</v>
      </c>
      <c r="G18" s="15">
        <f>6200*1.04</f>
        <v>6448</v>
      </c>
      <c r="H18" s="15">
        <v>0.89</v>
      </c>
      <c r="I18" s="54">
        <f t="shared" si="0"/>
        <v>5738.72</v>
      </c>
    </row>
    <row r="19" ht="34" customHeight="1" spans="1:9">
      <c r="A19" s="46"/>
      <c r="B19" s="46"/>
      <c r="C19" s="50"/>
      <c r="D19" s="48"/>
      <c r="E19" s="48"/>
      <c r="F19" s="15" t="s">
        <v>26</v>
      </c>
      <c r="G19" s="15">
        <f>6200*0.01</f>
        <v>62</v>
      </c>
      <c r="H19" s="15">
        <v>0</v>
      </c>
      <c r="I19" s="54">
        <f t="shared" si="0"/>
        <v>0</v>
      </c>
    </row>
    <row r="20" ht="34" customHeight="1" spans="1:9">
      <c r="A20" s="46"/>
      <c r="B20" s="46"/>
      <c r="C20" s="50"/>
      <c r="D20" s="48"/>
      <c r="E20" s="48"/>
      <c r="F20" s="15" t="s">
        <v>27</v>
      </c>
      <c r="G20" s="15">
        <f>5*5</f>
        <v>25</v>
      </c>
      <c r="H20" s="15">
        <v>0</v>
      </c>
      <c r="I20" s="54">
        <f t="shared" si="0"/>
        <v>0</v>
      </c>
    </row>
    <row r="21" ht="34" customHeight="1" spans="1:9">
      <c r="A21" s="46"/>
      <c r="B21" s="46"/>
      <c r="C21" s="50"/>
      <c r="D21" s="48"/>
      <c r="E21" s="48"/>
      <c r="F21" s="15" t="s">
        <v>28</v>
      </c>
      <c r="G21" s="15">
        <f>6200*5</f>
        <v>31000</v>
      </c>
      <c r="H21" s="15">
        <v>0.042</v>
      </c>
      <c r="I21" s="54">
        <f t="shared" si="0"/>
        <v>1302</v>
      </c>
    </row>
    <row r="22" ht="34" customHeight="1" spans="1:9">
      <c r="A22" s="46"/>
      <c r="B22" s="46"/>
      <c r="C22" s="50"/>
      <c r="D22" s="48"/>
      <c r="E22" s="48"/>
      <c r="F22" s="15" t="s">
        <v>17</v>
      </c>
      <c r="G22" s="15">
        <v>6200</v>
      </c>
      <c r="H22" s="15">
        <v>0.03</v>
      </c>
      <c r="I22" s="54">
        <f t="shared" si="0"/>
        <v>186</v>
      </c>
    </row>
    <row r="23" ht="34" customHeight="1" spans="1:9">
      <c r="A23" s="46"/>
      <c r="B23" s="46"/>
      <c r="C23" s="50"/>
      <c r="D23" s="48"/>
      <c r="E23" s="48"/>
      <c r="F23" s="15" t="s">
        <v>25</v>
      </c>
      <c r="G23" s="15">
        <v>719</v>
      </c>
      <c r="H23" s="15">
        <v>0.89</v>
      </c>
      <c r="I23" s="54">
        <f t="shared" si="0"/>
        <v>639.91</v>
      </c>
    </row>
    <row r="24" ht="34" customHeight="1" spans="1:9">
      <c r="A24" s="46"/>
      <c r="B24" s="46"/>
      <c r="C24" s="50"/>
      <c r="D24" s="48"/>
      <c r="E24" s="48"/>
      <c r="F24" s="15" t="s">
        <v>26</v>
      </c>
      <c r="G24" s="15">
        <v>7</v>
      </c>
      <c r="H24" s="15">
        <v>0</v>
      </c>
      <c r="I24" s="54">
        <f t="shared" si="0"/>
        <v>0</v>
      </c>
    </row>
    <row r="25" ht="34" customHeight="1" spans="1:9">
      <c r="A25" s="46"/>
      <c r="B25" s="46"/>
      <c r="C25" s="50"/>
      <c r="D25" s="48"/>
      <c r="E25" s="48"/>
      <c r="F25" s="15" t="s">
        <v>28</v>
      </c>
      <c r="G25" s="15">
        <f>691*5</f>
        <v>3455</v>
      </c>
      <c r="H25" s="15">
        <v>0.042</v>
      </c>
      <c r="I25" s="54">
        <f t="shared" si="0"/>
        <v>145.11</v>
      </c>
    </row>
    <row r="26" ht="34" customHeight="1" spans="1:9">
      <c r="A26" s="46"/>
      <c r="B26" s="46"/>
      <c r="C26" s="50"/>
      <c r="D26" s="48"/>
      <c r="E26" s="48"/>
      <c r="F26" s="15" t="s">
        <v>17</v>
      </c>
      <c r="G26" s="15">
        <v>691</v>
      </c>
      <c r="H26" s="15">
        <v>0.03</v>
      </c>
      <c r="I26" s="54">
        <f t="shared" si="0"/>
        <v>20.73</v>
      </c>
    </row>
    <row r="27" ht="34" customHeight="1" spans="1:9">
      <c r="A27" s="46"/>
      <c r="B27" s="46"/>
      <c r="C27" s="50"/>
      <c r="D27" s="48"/>
      <c r="E27" s="48"/>
      <c r="F27" s="15" t="s">
        <v>25</v>
      </c>
      <c r="G27" s="15">
        <f>200*1.04</f>
        <v>208</v>
      </c>
      <c r="H27" s="15">
        <v>0.89</v>
      </c>
      <c r="I27" s="54">
        <f t="shared" si="0"/>
        <v>185.12</v>
      </c>
    </row>
    <row r="28" ht="34" customHeight="1" spans="1:9">
      <c r="A28" s="46"/>
      <c r="B28" s="46"/>
      <c r="C28" s="50"/>
      <c r="D28" s="48"/>
      <c r="E28" s="48"/>
      <c r="F28" s="15" t="s">
        <v>26</v>
      </c>
      <c r="G28" s="15">
        <f>200*0.01</f>
        <v>2</v>
      </c>
      <c r="H28" s="15">
        <v>0</v>
      </c>
      <c r="I28" s="54">
        <f t="shared" si="0"/>
        <v>0</v>
      </c>
    </row>
    <row r="29" ht="34" customHeight="1" spans="1:9">
      <c r="A29" s="46"/>
      <c r="B29" s="46"/>
      <c r="C29" s="50"/>
      <c r="D29" s="48"/>
      <c r="E29" s="48"/>
      <c r="F29" s="15" t="s">
        <v>28</v>
      </c>
      <c r="G29" s="15">
        <f>200*5</f>
        <v>1000</v>
      </c>
      <c r="H29" s="15">
        <v>0.042</v>
      </c>
      <c r="I29" s="54">
        <f t="shared" si="0"/>
        <v>42</v>
      </c>
    </row>
    <row r="30" ht="34" customHeight="1" spans="1:9">
      <c r="A30" s="46"/>
      <c r="B30" s="46"/>
      <c r="C30" s="50"/>
      <c r="D30" s="48"/>
      <c r="E30" s="48"/>
      <c r="F30" s="15" t="s">
        <v>17</v>
      </c>
      <c r="G30" s="15">
        <f>55+70+50+25</f>
        <v>200</v>
      </c>
      <c r="H30" s="15">
        <v>0.03</v>
      </c>
      <c r="I30" s="54">
        <f t="shared" si="0"/>
        <v>6</v>
      </c>
    </row>
    <row r="31" ht="34" customHeight="1" spans="1:9">
      <c r="A31" s="46"/>
      <c r="B31" s="46"/>
      <c r="C31" s="50"/>
      <c r="D31" s="48"/>
      <c r="E31" s="48"/>
      <c r="F31" s="15" t="s">
        <v>14</v>
      </c>
      <c r="G31" s="15">
        <v>4700</v>
      </c>
      <c r="H31" s="15">
        <v>0.25</v>
      </c>
      <c r="I31" s="54">
        <f t="shared" si="0"/>
        <v>1175</v>
      </c>
    </row>
    <row r="32" ht="34" customHeight="1" spans="1:9">
      <c r="A32" s="46"/>
      <c r="B32" s="46"/>
      <c r="C32" s="50"/>
      <c r="D32" s="48"/>
      <c r="E32" s="48"/>
      <c r="F32" s="15" t="s">
        <v>29</v>
      </c>
      <c r="G32" s="15">
        <v>4700</v>
      </c>
      <c r="H32" s="15">
        <v>0.11</v>
      </c>
      <c r="I32" s="54">
        <f t="shared" si="0"/>
        <v>517</v>
      </c>
    </row>
    <row r="33" ht="34" customHeight="1" spans="1:9">
      <c r="A33" s="46"/>
      <c r="B33" s="46"/>
      <c r="C33" s="50"/>
      <c r="D33" s="48"/>
      <c r="E33" s="48"/>
      <c r="F33" s="15" t="s">
        <v>14</v>
      </c>
      <c r="G33" s="15">
        <f>6400-4700</f>
        <v>1700</v>
      </c>
      <c r="H33" s="15">
        <v>0.25</v>
      </c>
      <c r="I33" s="54">
        <f t="shared" si="0"/>
        <v>425</v>
      </c>
    </row>
    <row r="34" ht="34" customHeight="1" spans="1:9">
      <c r="A34" s="46"/>
      <c r="B34" s="46"/>
      <c r="C34" s="50"/>
      <c r="D34" s="48"/>
      <c r="E34" s="48"/>
      <c r="F34" s="15" t="s">
        <v>29</v>
      </c>
      <c r="G34" s="15">
        <f>6400-4700</f>
        <v>1700</v>
      </c>
      <c r="H34" s="15">
        <v>0.11</v>
      </c>
      <c r="I34" s="54">
        <f t="shared" si="0"/>
        <v>187</v>
      </c>
    </row>
    <row r="35" ht="34" customHeight="1" spans="1:9">
      <c r="A35" s="46"/>
      <c r="B35" s="46"/>
      <c r="C35" s="50"/>
      <c r="D35" s="48"/>
      <c r="E35" s="48"/>
      <c r="F35" s="15" t="s">
        <v>25</v>
      </c>
      <c r="G35" s="15">
        <f>75*1.04</f>
        <v>78</v>
      </c>
      <c r="H35" s="15">
        <v>0.89</v>
      </c>
      <c r="I35" s="54">
        <f t="shared" si="0"/>
        <v>69.42</v>
      </c>
    </row>
    <row r="36" ht="34" customHeight="1" spans="1:9">
      <c r="A36" s="46"/>
      <c r="B36" s="46"/>
      <c r="C36" s="50"/>
      <c r="D36" s="48"/>
      <c r="E36" s="48"/>
      <c r="F36" s="15" t="s">
        <v>26</v>
      </c>
      <c r="G36" s="15">
        <v>1</v>
      </c>
      <c r="H36" s="15">
        <v>0</v>
      </c>
      <c r="I36" s="54">
        <f t="shared" ref="I36:I67" si="1">G36*H36</f>
        <v>0</v>
      </c>
    </row>
    <row r="37" ht="34" customHeight="1" spans="1:9">
      <c r="A37" s="46"/>
      <c r="B37" s="46"/>
      <c r="C37" s="50"/>
      <c r="D37" s="48"/>
      <c r="E37" s="48"/>
      <c r="F37" s="15" t="s">
        <v>28</v>
      </c>
      <c r="G37" s="15">
        <f>75*5</f>
        <v>375</v>
      </c>
      <c r="H37" s="15">
        <v>0.042</v>
      </c>
      <c r="I37" s="54">
        <f t="shared" si="1"/>
        <v>15.75</v>
      </c>
    </row>
    <row r="38" ht="34" customHeight="1" spans="1:9">
      <c r="A38" s="46"/>
      <c r="B38" s="46"/>
      <c r="C38" s="50"/>
      <c r="D38" s="48"/>
      <c r="E38" s="48"/>
      <c r="F38" s="15" t="s">
        <v>17</v>
      </c>
      <c r="G38" s="15">
        <v>75</v>
      </c>
      <c r="H38" s="15">
        <v>0.03</v>
      </c>
      <c r="I38" s="54">
        <f t="shared" si="1"/>
        <v>2.25</v>
      </c>
    </row>
    <row r="39" ht="34" customHeight="1" spans="1:9">
      <c r="A39" s="46"/>
      <c r="B39" s="46"/>
      <c r="C39" s="50"/>
      <c r="D39" s="48"/>
      <c r="E39" s="48"/>
      <c r="F39" s="15" t="s">
        <v>14</v>
      </c>
      <c r="G39" s="15">
        <v>75</v>
      </c>
      <c r="H39" s="15">
        <v>0.25</v>
      </c>
      <c r="I39" s="54">
        <f t="shared" si="1"/>
        <v>18.75</v>
      </c>
    </row>
    <row r="40" ht="34" customHeight="1" spans="1:9">
      <c r="A40" s="46"/>
      <c r="B40" s="46"/>
      <c r="C40" s="50"/>
      <c r="D40" s="48"/>
      <c r="E40" s="48"/>
      <c r="F40" s="15" t="s">
        <v>29</v>
      </c>
      <c r="G40" s="15">
        <v>75</v>
      </c>
      <c r="H40" s="15">
        <v>0.11</v>
      </c>
      <c r="I40" s="54">
        <f t="shared" si="1"/>
        <v>8.25</v>
      </c>
    </row>
    <row r="41" ht="34" customHeight="1" spans="1:9">
      <c r="A41" s="46">
        <v>45820</v>
      </c>
      <c r="B41" s="42" t="s">
        <v>10</v>
      </c>
      <c r="C41" s="19" t="s">
        <v>30</v>
      </c>
      <c r="D41" s="15" t="s">
        <v>31</v>
      </c>
      <c r="E41" s="51" t="s">
        <v>32</v>
      </c>
      <c r="F41" s="15" t="s">
        <v>33</v>
      </c>
      <c r="G41" s="15">
        <v>1000</v>
      </c>
      <c r="H41" s="42">
        <v>0.22</v>
      </c>
      <c r="I41" s="53">
        <f t="shared" si="1"/>
        <v>220</v>
      </c>
    </row>
    <row r="42" ht="34" customHeight="1" spans="1:9">
      <c r="A42" s="46"/>
      <c r="B42" s="42"/>
      <c r="C42" s="19"/>
      <c r="D42" s="15"/>
      <c r="E42" s="51"/>
      <c r="F42" s="15" t="s">
        <v>15</v>
      </c>
      <c r="G42" s="15">
        <v>1000</v>
      </c>
      <c r="H42" s="42">
        <v>0.11</v>
      </c>
      <c r="I42" s="53">
        <f t="shared" si="1"/>
        <v>110</v>
      </c>
    </row>
    <row r="43" ht="34" customHeight="1" spans="1:9">
      <c r="A43" s="46"/>
      <c r="B43" s="42"/>
      <c r="C43" s="19"/>
      <c r="D43" s="15"/>
      <c r="E43" s="51"/>
      <c r="F43" s="15" t="s">
        <v>33</v>
      </c>
      <c r="G43" s="15">
        <v>1000</v>
      </c>
      <c r="H43" s="42">
        <v>0.22</v>
      </c>
      <c r="I43" s="53">
        <f t="shared" si="1"/>
        <v>220</v>
      </c>
    </row>
    <row r="44" ht="34" customHeight="1" spans="1:9">
      <c r="A44" s="46"/>
      <c r="B44" s="42"/>
      <c r="C44" s="19"/>
      <c r="D44" s="15"/>
      <c r="E44" s="51"/>
      <c r="F44" s="15" t="s">
        <v>15</v>
      </c>
      <c r="G44" s="15">
        <v>1000</v>
      </c>
      <c r="H44" s="42">
        <v>0.11</v>
      </c>
      <c r="I44" s="53">
        <f t="shared" si="1"/>
        <v>110</v>
      </c>
    </row>
    <row r="45" ht="34" customHeight="1" spans="1:9">
      <c r="A45" s="46"/>
      <c r="B45" s="42"/>
      <c r="C45" s="19"/>
      <c r="D45" s="15"/>
      <c r="E45" s="51"/>
      <c r="F45" s="15" t="s">
        <v>16</v>
      </c>
      <c r="G45" s="15">
        <f>2000*5</f>
        <v>10000</v>
      </c>
      <c r="H45" s="42">
        <v>0.042</v>
      </c>
      <c r="I45" s="53">
        <f t="shared" si="1"/>
        <v>420</v>
      </c>
    </row>
    <row r="46" ht="34" customHeight="1" spans="1:9">
      <c r="A46" s="46"/>
      <c r="B46" s="42"/>
      <c r="C46" s="19"/>
      <c r="D46" s="15"/>
      <c r="E46" s="51"/>
      <c r="F46" s="15" t="s">
        <v>17</v>
      </c>
      <c r="G46" s="15">
        <v>2000</v>
      </c>
      <c r="H46" s="42">
        <v>0.03</v>
      </c>
      <c r="I46" s="53">
        <f t="shared" si="1"/>
        <v>60</v>
      </c>
    </row>
    <row r="47" ht="34" customHeight="1" spans="1:9">
      <c r="A47" s="46"/>
      <c r="B47" s="42"/>
      <c r="C47" s="19"/>
      <c r="D47" s="15"/>
      <c r="E47" s="51"/>
      <c r="F47" s="15" t="s">
        <v>16</v>
      </c>
      <c r="G47" s="15">
        <f>400*5</f>
        <v>2000</v>
      </c>
      <c r="H47" s="15">
        <v>0.042</v>
      </c>
      <c r="I47" s="53">
        <f t="shared" si="1"/>
        <v>84</v>
      </c>
    </row>
    <row r="48" ht="34" customHeight="1" spans="1:9">
      <c r="A48" s="46"/>
      <c r="B48" s="42"/>
      <c r="C48" s="19"/>
      <c r="D48" s="15"/>
      <c r="E48" s="51"/>
      <c r="F48" s="15" t="s">
        <v>17</v>
      </c>
      <c r="G48" s="15">
        <f>400</f>
        <v>400</v>
      </c>
      <c r="H48" s="15">
        <v>0.03</v>
      </c>
      <c r="I48" s="53">
        <f t="shared" si="1"/>
        <v>12</v>
      </c>
    </row>
    <row r="49" ht="34" customHeight="1" spans="1:9">
      <c r="A49" s="46"/>
      <c r="B49" s="42"/>
      <c r="C49" s="19"/>
      <c r="D49" s="15"/>
      <c r="E49" s="51"/>
      <c r="F49" s="15" t="s">
        <v>19</v>
      </c>
      <c r="G49" s="15">
        <f>1000*1.04</f>
        <v>1040</v>
      </c>
      <c r="H49" s="42">
        <v>1.02</v>
      </c>
      <c r="I49" s="53">
        <f t="shared" si="1"/>
        <v>1060.8</v>
      </c>
    </row>
    <row r="50" ht="34" customHeight="1" spans="1:9">
      <c r="A50" s="46"/>
      <c r="B50" s="42"/>
      <c r="C50" s="19"/>
      <c r="D50" s="15"/>
      <c r="E50" s="51"/>
      <c r="F50" s="15" t="s">
        <v>20</v>
      </c>
      <c r="G50" s="15">
        <f>1000*0.01</f>
        <v>10</v>
      </c>
      <c r="H50" s="42">
        <v>0</v>
      </c>
      <c r="I50" s="53">
        <f t="shared" si="1"/>
        <v>0</v>
      </c>
    </row>
    <row r="51" ht="34" customHeight="1" spans="1:9">
      <c r="A51" s="46"/>
      <c r="B51" s="42"/>
      <c r="C51" s="19"/>
      <c r="D51" s="15"/>
      <c r="E51" s="51"/>
      <c r="F51" s="15" t="s">
        <v>21</v>
      </c>
      <c r="G51" s="15">
        <f>2*4*5</f>
        <v>40</v>
      </c>
      <c r="H51" s="42">
        <v>0</v>
      </c>
      <c r="I51" s="53">
        <f t="shared" si="1"/>
        <v>0</v>
      </c>
    </row>
    <row r="52" ht="34" customHeight="1" spans="1:9">
      <c r="A52" s="46">
        <v>45828</v>
      </c>
      <c r="B52" s="42" t="s">
        <v>10</v>
      </c>
      <c r="C52" s="19">
        <v>81362</v>
      </c>
      <c r="D52" s="15" t="s">
        <v>34</v>
      </c>
      <c r="E52" s="51" t="s">
        <v>35</v>
      </c>
      <c r="F52" s="15" t="s">
        <v>14</v>
      </c>
      <c r="G52" s="15">
        <v>3000</v>
      </c>
      <c r="H52" s="15">
        <v>0.25</v>
      </c>
      <c r="I52" s="53">
        <f t="shared" si="1"/>
        <v>750</v>
      </c>
    </row>
    <row r="53" ht="34" customHeight="1" spans="1:9">
      <c r="A53" s="46"/>
      <c r="B53" s="42"/>
      <c r="C53" s="19"/>
      <c r="D53" s="15"/>
      <c r="E53" s="51"/>
      <c r="F53" s="15" t="s">
        <v>15</v>
      </c>
      <c r="G53" s="15">
        <v>3000</v>
      </c>
      <c r="H53" s="15">
        <v>0.11</v>
      </c>
      <c r="I53" s="53">
        <f t="shared" si="1"/>
        <v>330</v>
      </c>
    </row>
    <row r="54" ht="34" customHeight="1" spans="1:9">
      <c r="A54" s="46"/>
      <c r="B54" s="42"/>
      <c r="C54" s="19"/>
      <c r="D54" s="15"/>
      <c r="E54" s="51"/>
      <c r="F54" s="15" t="s">
        <v>14</v>
      </c>
      <c r="G54" s="15">
        <v>2300</v>
      </c>
      <c r="H54" s="15">
        <v>0.25</v>
      </c>
      <c r="I54" s="53">
        <f t="shared" si="1"/>
        <v>575</v>
      </c>
    </row>
    <row r="55" ht="34" customHeight="1" spans="1:9">
      <c r="A55" s="46"/>
      <c r="B55" s="42"/>
      <c r="C55" s="19"/>
      <c r="D55" s="15"/>
      <c r="E55" s="51"/>
      <c r="F55" s="15" t="s">
        <v>15</v>
      </c>
      <c r="G55" s="15">
        <v>2300</v>
      </c>
      <c r="H55" s="15">
        <v>0.11</v>
      </c>
      <c r="I55" s="53">
        <f t="shared" si="1"/>
        <v>253</v>
      </c>
    </row>
    <row r="56" ht="34" customHeight="1" spans="1:9">
      <c r="A56" s="46"/>
      <c r="B56" s="42"/>
      <c r="C56" s="19"/>
      <c r="D56" s="15"/>
      <c r="E56" s="51"/>
      <c r="F56" s="15" t="s">
        <v>16</v>
      </c>
      <c r="G56" s="15">
        <f>5300*5</f>
        <v>26500</v>
      </c>
      <c r="H56" s="15">
        <v>0.042</v>
      </c>
      <c r="I56" s="53">
        <f t="shared" si="1"/>
        <v>1113</v>
      </c>
    </row>
    <row r="57" ht="34" customHeight="1" spans="1:9">
      <c r="A57" s="46"/>
      <c r="B57" s="42"/>
      <c r="C57" s="19"/>
      <c r="D57" s="15"/>
      <c r="E57" s="51"/>
      <c r="F57" s="15" t="s">
        <v>17</v>
      </c>
      <c r="G57" s="15">
        <v>5300</v>
      </c>
      <c r="H57" s="15">
        <v>0.03</v>
      </c>
      <c r="I57" s="53">
        <f t="shared" si="1"/>
        <v>159</v>
      </c>
    </row>
    <row r="58" ht="34" customHeight="1" spans="1:9">
      <c r="A58" s="46"/>
      <c r="B58" s="42"/>
      <c r="C58" s="19"/>
      <c r="D58" s="15"/>
      <c r="E58" s="51"/>
      <c r="F58" s="15" t="s">
        <v>25</v>
      </c>
      <c r="G58" s="15">
        <f>5300*1.04</f>
        <v>5512</v>
      </c>
      <c r="H58" s="15">
        <v>0.89</v>
      </c>
      <c r="I58" s="53">
        <f t="shared" si="1"/>
        <v>4905.68</v>
      </c>
    </row>
    <row r="59" ht="34" customHeight="1" spans="1:9">
      <c r="A59" s="46"/>
      <c r="B59" s="42"/>
      <c r="C59" s="19"/>
      <c r="D59" s="15"/>
      <c r="E59" s="51"/>
      <c r="F59" s="15" t="s">
        <v>26</v>
      </c>
      <c r="G59" s="15">
        <f>5300*0.01</f>
        <v>53</v>
      </c>
      <c r="H59" s="15">
        <v>0</v>
      </c>
      <c r="I59" s="53">
        <f t="shared" si="1"/>
        <v>0</v>
      </c>
    </row>
    <row r="60" ht="34" customHeight="1" spans="1:9">
      <c r="A60" s="46"/>
      <c r="B60" s="42"/>
      <c r="C60" s="19"/>
      <c r="D60" s="15"/>
      <c r="E60" s="51"/>
      <c r="F60" s="15" t="s">
        <v>27</v>
      </c>
      <c r="G60" s="15">
        <f>3*5</f>
        <v>15</v>
      </c>
      <c r="H60" s="15">
        <v>0</v>
      </c>
      <c r="I60" s="53">
        <f t="shared" si="1"/>
        <v>0</v>
      </c>
    </row>
    <row r="61" ht="34" customHeight="1" spans="1:9">
      <c r="A61" s="46">
        <v>45842</v>
      </c>
      <c r="B61" s="42" t="s">
        <v>10</v>
      </c>
      <c r="C61" s="19">
        <v>82368</v>
      </c>
      <c r="D61" s="42" t="s">
        <v>36</v>
      </c>
      <c r="E61" s="19" t="s">
        <v>37</v>
      </c>
      <c r="F61" s="15" t="s">
        <v>14</v>
      </c>
      <c r="G61" s="42">
        <v>1500</v>
      </c>
      <c r="H61" s="42">
        <v>0.25</v>
      </c>
      <c r="I61" s="53">
        <f t="shared" si="1"/>
        <v>375</v>
      </c>
    </row>
    <row r="62" ht="34" customHeight="1" spans="1:9">
      <c r="A62" s="46"/>
      <c r="B62" s="42"/>
      <c r="C62" s="19"/>
      <c r="D62" s="42"/>
      <c r="E62" s="19"/>
      <c r="F62" s="42" t="s">
        <v>15</v>
      </c>
      <c r="G62" s="42">
        <v>1500</v>
      </c>
      <c r="H62" s="42">
        <v>0.11</v>
      </c>
      <c r="I62" s="53">
        <f t="shared" si="1"/>
        <v>165</v>
      </c>
    </row>
    <row r="63" ht="34" customHeight="1" spans="1:9">
      <c r="A63" s="46"/>
      <c r="B63" s="42"/>
      <c r="C63" s="19"/>
      <c r="D63" s="42"/>
      <c r="E63" s="19"/>
      <c r="F63" s="42" t="s">
        <v>16</v>
      </c>
      <c r="G63" s="42">
        <f>1500*5</f>
        <v>7500</v>
      </c>
      <c r="H63" s="42">
        <v>0.042</v>
      </c>
      <c r="I63" s="53">
        <f t="shared" si="1"/>
        <v>315</v>
      </c>
    </row>
    <row r="64" ht="34" customHeight="1" spans="1:9">
      <c r="A64" s="46"/>
      <c r="B64" s="42"/>
      <c r="C64" s="19"/>
      <c r="D64" s="42"/>
      <c r="E64" s="19"/>
      <c r="F64" s="42" t="s">
        <v>17</v>
      </c>
      <c r="G64" s="42">
        <v>1500</v>
      </c>
      <c r="H64" s="42">
        <v>0.03</v>
      </c>
      <c r="I64" s="53">
        <f t="shared" si="1"/>
        <v>45</v>
      </c>
    </row>
    <row r="65" ht="34" customHeight="1" spans="1:9">
      <c r="A65" s="46"/>
      <c r="B65" s="42"/>
      <c r="C65" s="19"/>
      <c r="D65" s="42"/>
      <c r="E65" s="19"/>
      <c r="F65" s="42" t="s">
        <v>19</v>
      </c>
      <c r="G65" s="42">
        <f>1500*1.04</f>
        <v>1560</v>
      </c>
      <c r="H65" s="42">
        <v>1.02</v>
      </c>
      <c r="I65" s="53">
        <f t="shared" si="1"/>
        <v>1591.2</v>
      </c>
    </row>
    <row r="66" ht="34" customHeight="1" spans="1:9">
      <c r="A66" s="46"/>
      <c r="B66" s="42"/>
      <c r="C66" s="19"/>
      <c r="D66" s="42"/>
      <c r="E66" s="19"/>
      <c r="F66" s="42" t="s">
        <v>20</v>
      </c>
      <c r="G66" s="42">
        <f>1500*0.01</f>
        <v>15</v>
      </c>
      <c r="H66" s="42">
        <v>0</v>
      </c>
      <c r="I66" s="53">
        <f t="shared" si="1"/>
        <v>0</v>
      </c>
    </row>
    <row r="67" ht="34" customHeight="1" spans="1:9">
      <c r="A67" s="46"/>
      <c r="B67" s="42"/>
      <c r="C67" s="19"/>
      <c r="D67" s="42"/>
      <c r="E67" s="19"/>
      <c r="F67" s="42" t="s">
        <v>21</v>
      </c>
      <c r="G67" s="42">
        <f>5*5</f>
        <v>25</v>
      </c>
      <c r="H67" s="42">
        <v>0</v>
      </c>
      <c r="I67" s="53">
        <f t="shared" si="1"/>
        <v>0</v>
      </c>
    </row>
    <row r="68" ht="34" customHeight="1" spans="1:9">
      <c r="A68" s="46">
        <v>45842</v>
      </c>
      <c r="B68" s="42" t="s">
        <v>10</v>
      </c>
      <c r="C68" s="19">
        <v>82428</v>
      </c>
      <c r="D68" s="42" t="s">
        <v>38</v>
      </c>
      <c r="E68" s="19" t="s">
        <v>39</v>
      </c>
      <c r="F68" s="15" t="s">
        <v>33</v>
      </c>
      <c r="G68" s="42">
        <v>1500</v>
      </c>
      <c r="H68" s="42">
        <v>0.22</v>
      </c>
      <c r="I68" s="53">
        <f t="shared" ref="I68:I99" si="2">G68*H68</f>
        <v>330</v>
      </c>
    </row>
    <row r="69" ht="34" customHeight="1" spans="1:9">
      <c r="A69" s="46"/>
      <c r="B69" s="42"/>
      <c r="C69" s="19"/>
      <c r="D69" s="42"/>
      <c r="E69" s="19"/>
      <c r="F69" s="42" t="s">
        <v>15</v>
      </c>
      <c r="G69" s="42">
        <v>1500</v>
      </c>
      <c r="H69" s="42">
        <v>0.11</v>
      </c>
      <c r="I69" s="53">
        <f t="shared" si="2"/>
        <v>165</v>
      </c>
    </row>
    <row r="70" ht="34" customHeight="1" spans="1:9">
      <c r="A70" s="46"/>
      <c r="B70" s="42"/>
      <c r="C70" s="19"/>
      <c r="D70" s="42"/>
      <c r="E70" s="19"/>
      <c r="F70" s="42" t="s">
        <v>16</v>
      </c>
      <c r="G70" s="42">
        <f>1500*5</f>
        <v>7500</v>
      </c>
      <c r="H70" s="42">
        <v>0.042</v>
      </c>
      <c r="I70" s="53">
        <f t="shared" si="2"/>
        <v>315</v>
      </c>
    </row>
    <row r="71" ht="34" customHeight="1" spans="1:9">
      <c r="A71" s="46"/>
      <c r="B71" s="42"/>
      <c r="C71" s="19"/>
      <c r="D71" s="42"/>
      <c r="E71" s="19"/>
      <c r="F71" s="42" t="s">
        <v>17</v>
      </c>
      <c r="G71" s="42">
        <v>1500</v>
      </c>
      <c r="H71" s="42">
        <v>0.03</v>
      </c>
      <c r="I71" s="53">
        <f t="shared" si="2"/>
        <v>45</v>
      </c>
    </row>
    <row r="72" ht="34" customHeight="1" spans="1:9">
      <c r="A72" s="46"/>
      <c r="B72" s="42"/>
      <c r="C72" s="19"/>
      <c r="D72" s="42"/>
      <c r="E72" s="19"/>
      <c r="F72" s="42" t="s">
        <v>19</v>
      </c>
      <c r="G72" s="42">
        <f>1500*1.04</f>
        <v>1560</v>
      </c>
      <c r="H72" s="42">
        <v>1.02</v>
      </c>
      <c r="I72" s="53">
        <f t="shared" si="2"/>
        <v>1591.2</v>
      </c>
    </row>
    <row r="73" ht="34" customHeight="1" spans="1:9">
      <c r="A73" s="46"/>
      <c r="B73" s="42"/>
      <c r="C73" s="19"/>
      <c r="D73" s="42"/>
      <c r="E73" s="19"/>
      <c r="F73" s="42" t="s">
        <v>20</v>
      </c>
      <c r="G73" s="42">
        <f>1500*0.01</f>
        <v>15</v>
      </c>
      <c r="H73" s="42">
        <v>0</v>
      </c>
      <c r="I73" s="53">
        <f t="shared" si="2"/>
        <v>0</v>
      </c>
    </row>
    <row r="74" ht="34" customHeight="1" spans="1:9">
      <c r="A74" s="46"/>
      <c r="B74" s="42"/>
      <c r="C74" s="19"/>
      <c r="D74" s="42"/>
      <c r="E74" s="19"/>
      <c r="F74" s="42" t="s">
        <v>21</v>
      </c>
      <c r="G74" s="42">
        <v>25</v>
      </c>
      <c r="H74" s="42">
        <v>0</v>
      </c>
      <c r="I74" s="53">
        <f t="shared" si="2"/>
        <v>0</v>
      </c>
    </row>
    <row r="75" ht="34" customHeight="1" spans="1:9">
      <c r="A75" s="46">
        <v>45848</v>
      </c>
      <c r="B75" s="46" t="s">
        <v>10</v>
      </c>
      <c r="C75" s="55" t="s">
        <v>40</v>
      </c>
      <c r="D75" s="46" t="s">
        <v>41</v>
      </c>
      <c r="E75" s="56" t="s">
        <v>42</v>
      </c>
      <c r="F75" s="15" t="s">
        <v>19</v>
      </c>
      <c r="G75" s="42">
        <f>9000*1.04</f>
        <v>9360</v>
      </c>
      <c r="H75" s="42">
        <v>1.02</v>
      </c>
      <c r="I75" s="53">
        <f t="shared" si="2"/>
        <v>9547.2</v>
      </c>
    </row>
    <row r="76" ht="34" customHeight="1" spans="1:9">
      <c r="A76" s="46"/>
      <c r="B76" s="46"/>
      <c r="C76" s="50"/>
      <c r="D76" s="46"/>
      <c r="E76" s="46"/>
      <c r="F76" s="15" t="s">
        <v>20</v>
      </c>
      <c r="G76" s="42">
        <f>9000*0.01</f>
        <v>90</v>
      </c>
      <c r="H76" s="42">
        <v>0</v>
      </c>
      <c r="I76" s="53">
        <f t="shared" si="2"/>
        <v>0</v>
      </c>
    </row>
    <row r="77" ht="34" customHeight="1" spans="1:9">
      <c r="A77" s="46"/>
      <c r="B77" s="46"/>
      <c r="C77" s="50"/>
      <c r="D77" s="46"/>
      <c r="E77" s="46"/>
      <c r="F77" s="42" t="s">
        <v>43</v>
      </c>
      <c r="G77" s="42">
        <f>9000*7</f>
        <v>63000</v>
      </c>
      <c r="H77" s="42">
        <v>0.042</v>
      </c>
      <c r="I77" s="53">
        <f t="shared" si="2"/>
        <v>2646</v>
      </c>
    </row>
    <row r="78" ht="34" customHeight="1" spans="1:9">
      <c r="A78" s="46"/>
      <c r="B78" s="46"/>
      <c r="C78" s="50"/>
      <c r="D78" s="46"/>
      <c r="E78" s="46"/>
      <c r="F78" s="15" t="s">
        <v>14</v>
      </c>
      <c r="G78" s="42">
        <v>9000</v>
      </c>
      <c r="H78" s="42">
        <v>0.25</v>
      </c>
      <c r="I78" s="53">
        <f t="shared" si="2"/>
        <v>2250</v>
      </c>
    </row>
    <row r="79" ht="34" customHeight="1" spans="1:9">
      <c r="A79" s="46"/>
      <c r="B79" s="46"/>
      <c r="C79" s="50"/>
      <c r="D79" s="46"/>
      <c r="E79" s="46"/>
      <c r="F79" s="42" t="s">
        <v>29</v>
      </c>
      <c r="G79" s="42">
        <v>9000</v>
      </c>
      <c r="H79" s="42">
        <v>0.11</v>
      </c>
      <c r="I79" s="53">
        <f t="shared" si="2"/>
        <v>990</v>
      </c>
    </row>
    <row r="80" ht="34" customHeight="1" spans="1:9">
      <c r="A80" s="46">
        <v>45853</v>
      </c>
      <c r="B80" s="46" t="s">
        <v>10</v>
      </c>
      <c r="C80" s="47">
        <v>85572</v>
      </c>
      <c r="D80" s="46" t="s">
        <v>44</v>
      </c>
      <c r="E80" s="56" t="s">
        <v>45</v>
      </c>
      <c r="F80" s="15" t="s">
        <v>19</v>
      </c>
      <c r="G80" s="42">
        <f>4500*1.04</f>
        <v>4680</v>
      </c>
      <c r="H80" s="42">
        <v>1.02</v>
      </c>
      <c r="I80" s="53">
        <f t="shared" si="2"/>
        <v>4773.6</v>
      </c>
    </row>
    <row r="81" ht="34" customHeight="1" spans="1:9">
      <c r="A81" s="46"/>
      <c r="B81" s="46"/>
      <c r="C81" s="50"/>
      <c r="D81" s="46"/>
      <c r="E81" s="46"/>
      <c r="F81" s="15" t="s">
        <v>20</v>
      </c>
      <c r="G81" s="42">
        <f>4500*0.01</f>
        <v>45</v>
      </c>
      <c r="H81" s="42">
        <v>0</v>
      </c>
      <c r="I81" s="53">
        <f t="shared" si="2"/>
        <v>0</v>
      </c>
    </row>
    <row r="82" ht="34" customHeight="1" spans="1:9">
      <c r="A82" s="46"/>
      <c r="B82" s="46"/>
      <c r="C82" s="50"/>
      <c r="D82" s="46"/>
      <c r="E82" s="46"/>
      <c r="F82" s="42" t="s">
        <v>43</v>
      </c>
      <c r="G82" s="42">
        <f>4500*7</f>
        <v>31500</v>
      </c>
      <c r="H82" s="42">
        <v>0.042</v>
      </c>
      <c r="I82" s="53">
        <f t="shared" si="2"/>
        <v>1323</v>
      </c>
    </row>
    <row r="83" ht="34" customHeight="1" spans="1:9">
      <c r="A83" s="46"/>
      <c r="B83" s="46"/>
      <c r="C83" s="50"/>
      <c r="D83" s="46"/>
      <c r="E83" s="46"/>
      <c r="F83" s="15" t="s">
        <v>14</v>
      </c>
      <c r="G83" s="42">
        <f>4500</f>
        <v>4500</v>
      </c>
      <c r="H83" s="42">
        <v>0.25</v>
      </c>
      <c r="I83" s="53">
        <f t="shared" si="2"/>
        <v>1125</v>
      </c>
    </row>
    <row r="84" ht="34" customHeight="1" spans="1:9">
      <c r="A84" s="46"/>
      <c r="B84" s="46"/>
      <c r="C84" s="50"/>
      <c r="D84" s="46"/>
      <c r="E84" s="46"/>
      <c r="F84" s="42" t="s">
        <v>29</v>
      </c>
      <c r="G84" s="42">
        <v>4500</v>
      </c>
      <c r="H84" s="42">
        <v>0.11</v>
      </c>
      <c r="I84" s="53">
        <f t="shared" si="2"/>
        <v>495</v>
      </c>
    </row>
    <row r="85" ht="34" customHeight="1" spans="1:9">
      <c r="A85" s="46">
        <v>45857</v>
      </c>
      <c r="B85" s="42" t="s">
        <v>10</v>
      </c>
      <c r="C85" s="19">
        <v>82368</v>
      </c>
      <c r="D85" s="42" t="s">
        <v>46</v>
      </c>
      <c r="E85" s="19" t="s">
        <v>47</v>
      </c>
      <c r="F85" s="15" t="s">
        <v>48</v>
      </c>
      <c r="G85" s="42">
        <v>2000</v>
      </c>
      <c r="H85" s="42">
        <v>0.11</v>
      </c>
      <c r="I85" s="53">
        <f t="shared" si="2"/>
        <v>220</v>
      </c>
    </row>
    <row r="86" ht="34" customHeight="1" spans="1:9">
      <c r="A86" s="46"/>
      <c r="B86" s="42"/>
      <c r="C86" s="19"/>
      <c r="D86" s="42"/>
      <c r="E86" s="19"/>
      <c r="F86" s="15" t="s">
        <v>49</v>
      </c>
      <c r="G86" s="42">
        <v>2000</v>
      </c>
      <c r="H86" s="42">
        <v>0.11</v>
      </c>
      <c r="I86" s="53">
        <f t="shared" si="2"/>
        <v>220</v>
      </c>
    </row>
    <row r="87" ht="34" customHeight="1" spans="1:9">
      <c r="A87" s="46"/>
      <c r="B87" s="42"/>
      <c r="C87" s="19"/>
      <c r="D87" s="42"/>
      <c r="E87" s="19"/>
      <c r="F87" s="15" t="s">
        <v>48</v>
      </c>
      <c r="G87" s="42">
        <v>2000</v>
      </c>
      <c r="H87" s="42">
        <v>0.11</v>
      </c>
      <c r="I87" s="53">
        <f t="shared" si="2"/>
        <v>220</v>
      </c>
    </row>
    <row r="88" ht="34" customHeight="1" spans="1:9">
      <c r="A88" s="46"/>
      <c r="B88" s="42"/>
      <c r="C88" s="19"/>
      <c r="D88" s="42"/>
      <c r="E88" s="19"/>
      <c r="F88" s="15" t="s">
        <v>49</v>
      </c>
      <c r="G88" s="42">
        <v>3000</v>
      </c>
      <c r="H88" s="42">
        <v>0.11</v>
      </c>
      <c r="I88" s="53">
        <f t="shared" si="2"/>
        <v>330</v>
      </c>
    </row>
    <row r="89" ht="34" customHeight="1" spans="1:9">
      <c r="A89" s="46">
        <v>45860</v>
      </c>
      <c r="B89" s="42" t="s">
        <v>10</v>
      </c>
      <c r="C89" s="19">
        <v>83882</v>
      </c>
      <c r="D89" s="42" t="s">
        <v>50</v>
      </c>
      <c r="E89" s="19" t="s">
        <v>51</v>
      </c>
      <c r="F89" s="15" t="s">
        <v>14</v>
      </c>
      <c r="G89" s="42">
        <v>5700</v>
      </c>
      <c r="H89" s="42">
        <v>0.25</v>
      </c>
      <c r="I89" s="53">
        <f t="shared" si="2"/>
        <v>1425</v>
      </c>
    </row>
    <row r="90" ht="34" customHeight="1" spans="1:9">
      <c r="A90" s="46"/>
      <c r="B90" s="42"/>
      <c r="C90" s="19"/>
      <c r="D90" s="42"/>
      <c r="E90" s="19"/>
      <c r="F90" s="42" t="s">
        <v>15</v>
      </c>
      <c r="G90" s="42">
        <v>5700</v>
      </c>
      <c r="H90" s="42">
        <v>0.11</v>
      </c>
      <c r="I90" s="53">
        <f t="shared" si="2"/>
        <v>627</v>
      </c>
    </row>
    <row r="91" ht="34" customHeight="1" spans="1:9">
      <c r="A91" s="46"/>
      <c r="B91" s="42"/>
      <c r="C91" s="19"/>
      <c r="D91" s="42"/>
      <c r="E91" s="19"/>
      <c r="F91" s="42" t="s">
        <v>52</v>
      </c>
      <c r="G91" s="42">
        <f>5700*4</f>
        <v>22800</v>
      </c>
      <c r="H91" s="42">
        <v>0.042</v>
      </c>
      <c r="I91" s="53">
        <f t="shared" si="2"/>
        <v>957.6</v>
      </c>
    </row>
    <row r="92" ht="34" customHeight="1" spans="1:9">
      <c r="A92" s="46"/>
      <c r="B92" s="42"/>
      <c r="C92" s="19"/>
      <c r="D92" s="42"/>
      <c r="E92" s="19"/>
      <c r="F92" s="42" t="s">
        <v>53</v>
      </c>
      <c r="G92" s="42">
        <v>5700</v>
      </c>
      <c r="H92" s="42">
        <v>0.13</v>
      </c>
      <c r="I92" s="53">
        <f t="shared" si="2"/>
        <v>741</v>
      </c>
    </row>
    <row r="93" ht="34" customHeight="1" spans="1:9">
      <c r="A93" s="46"/>
      <c r="B93" s="42"/>
      <c r="C93" s="19"/>
      <c r="D93" s="42"/>
      <c r="E93" s="19"/>
      <c r="F93" s="42" t="s">
        <v>54</v>
      </c>
      <c r="G93" s="42">
        <f>5700*1.04</f>
        <v>5928</v>
      </c>
      <c r="H93" s="42">
        <v>0.85</v>
      </c>
      <c r="I93" s="53">
        <f t="shared" si="2"/>
        <v>5038.8</v>
      </c>
    </row>
    <row r="94" ht="34" customHeight="1" spans="1:9">
      <c r="A94" s="46"/>
      <c r="B94" s="42"/>
      <c r="C94" s="19"/>
      <c r="D94" s="42"/>
      <c r="E94" s="19"/>
      <c r="F94" s="42" t="s">
        <v>55</v>
      </c>
      <c r="G94" s="42">
        <f>5700*0.01</f>
        <v>57</v>
      </c>
      <c r="H94" s="42">
        <v>0</v>
      </c>
      <c r="I94" s="53">
        <f t="shared" si="2"/>
        <v>0</v>
      </c>
    </row>
    <row r="95" ht="34" customHeight="1" spans="1:9">
      <c r="A95" s="46"/>
      <c r="B95" s="42"/>
      <c r="C95" s="19"/>
      <c r="D95" s="42"/>
      <c r="E95" s="19"/>
      <c r="F95" s="42" t="s">
        <v>56</v>
      </c>
      <c r="G95" s="42">
        <f>2*5*5</f>
        <v>50</v>
      </c>
      <c r="H95" s="42">
        <v>0</v>
      </c>
      <c r="I95" s="53">
        <f t="shared" si="2"/>
        <v>0</v>
      </c>
    </row>
    <row r="96" ht="34" customHeight="1" spans="1:9">
      <c r="A96" s="46"/>
      <c r="B96" s="42"/>
      <c r="C96" s="19"/>
      <c r="D96" s="42"/>
      <c r="E96" s="19"/>
      <c r="F96" s="42" t="s">
        <v>57</v>
      </c>
      <c r="G96" s="42">
        <v>50</v>
      </c>
      <c r="H96" s="42">
        <v>0.85</v>
      </c>
      <c r="I96" s="53">
        <f t="shared" si="2"/>
        <v>42.5</v>
      </c>
    </row>
    <row r="97" ht="34" customHeight="1" spans="1:9">
      <c r="A97" s="46"/>
      <c r="B97" s="42"/>
      <c r="C97" s="19"/>
      <c r="D97" s="42"/>
      <c r="E97" s="19"/>
      <c r="F97" s="42" t="s">
        <v>55</v>
      </c>
      <c r="G97" s="42">
        <v>1</v>
      </c>
      <c r="H97" s="42">
        <v>0</v>
      </c>
      <c r="I97" s="53">
        <f t="shared" si="2"/>
        <v>0</v>
      </c>
    </row>
    <row r="98" ht="34" customHeight="1" spans="1:9">
      <c r="A98" s="46">
        <v>45862</v>
      </c>
      <c r="B98" s="42" t="s">
        <v>10</v>
      </c>
      <c r="C98" s="19" t="s">
        <v>58</v>
      </c>
      <c r="D98" s="42" t="s">
        <v>59</v>
      </c>
      <c r="E98" s="19" t="s">
        <v>60</v>
      </c>
      <c r="F98" s="15" t="s">
        <v>25</v>
      </c>
      <c r="G98" s="42">
        <v>73</v>
      </c>
      <c r="H98" s="42">
        <v>0.89</v>
      </c>
      <c r="I98" s="53">
        <f t="shared" si="2"/>
        <v>64.97</v>
      </c>
    </row>
    <row r="99" ht="34" customHeight="1" spans="1:9">
      <c r="A99" s="46"/>
      <c r="B99" s="42"/>
      <c r="C99" s="19"/>
      <c r="D99" s="42"/>
      <c r="E99" s="19"/>
      <c r="F99" s="15" t="s">
        <v>26</v>
      </c>
      <c r="G99" s="42">
        <v>1</v>
      </c>
      <c r="H99" s="42">
        <v>0</v>
      </c>
      <c r="I99" s="53">
        <f t="shared" si="2"/>
        <v>0</v>
      </c>
    </row>
    <row r="100" ht="34" customHeight="1" spans="1:9">
      <c r="A100" s="46">
        <v>45867</v>
      </c>
      <c r="B100" s="46" t="s">
        <v>10</v>
      </c>
      <c r="C100" s="47">
        <v>86683</v>
      </c>
      <c r="D100" s="46" t="s">
        <v>61</v>
      </c>
      <c r="E100" s="56" t="s">
        <v>62</v>
      </c>
      <c r="F100" s="15" t="s">
        <v>19</v>
      </c>
      <c r="G100" s="57">
        <f>4500*1.04</f>
        <v>4680</v>
      </c>
      <c r="H100" s="57">
        <v>1.02</v>
      </c>
      <c r="I100" s="53">
        <f t="shared" ref="I100:I117" si="3">G100*H100</f>
        <v>4773.6</v>
      </c>
    </row>
    <row r="101" ht="34" customHeight="1" spans="1:9">
      <c r="A101" s="46"/>
      <c r="B101" s="46"/>
      <c r="C101" s="50"/>
      <c r="D101" s="46"/>
      <c r="E101" s="46"/>
      <c r="F101" s="15" t="s">
        <v>20</v>
      </c>
      <c r="G101" s="57">
        <f>4500*0.01</f>
        <v>45</v>
      </c>
      <c r="H101" s="57">
        <v>0</v>
      </c>
      <c r="I101" s="53">
        <f t="shared" si="3"/>
        <v>0</v>
      </c>
    </row>
    <row r="102" ht="34" customHeight="1" spans="1:9">
      <c r="A102" s="46"/>
      <c r="B102" s="46"/>
      <c r="C102" s="50"/>
      <c r="D102" s="46"/>
      <c r="E102" s="46"/>
      <c r="F102" s="42" t="s">
        <v>43</v>
      </c>
      <c r="G102" s="57">
        <f>4500*7</f>
        <v>31500</v>
      </c>
      <c r="H102" s="57">
        <v>0.042</v>
      </c>
      <c r="I102" s="53">
        <f t="shared" si="3"/>
        <v>1323</v>
      </c>
    </row>
    <row r="103" ht="34" customHeight="1" spans="1:9">
      <c r="A103" s="46"/>
      <c r="B103" s="46"/>
      <c r="C103" s="50"/>
      <c r="D103" s="46"/>
      <c r="E103" s="46"/>
      <c r="F103" s="15" t="s">
        <v>14</v>
      </c>
      <c r="G103" s="57">
        <v>4500</v>
      </c>
      <c r="H103" s="57">
        <v>0.25</v>
      </c>
      <c r="I103" s="53">
        <f t="shared" si="3"/>
        <v>1125</v>
      </c>
    </row>
    <row r="104" ht="34" customHeight="1" spans="1:9">
      <c r="A104" s="46"/>
      <c r="B104" s="46"/>
      <c r="C104" s="50"/>
      <c r="D104" s="46"/>
      <c r="E104" s="46"/>
      <c r="F104" s="42" t="s">
        <v>29</v>
      </c>
      <c r="G104" s="57">
        <v>4500</v>
      </c>
      <c r="H104" s="57">
        <v>0.11</v>
      </c>
      <c r="I104" s="53">
        <f t="shared" si="3"/>
        <v>495</v>
      </c>
    </row>
    <row r="105" ht="34" customHeight="1" spans="1:9">
      <c r="A105" s="46">
        <v>45871</v>
      </c>
      <c r="B105" s="46" t="s">
        <v>10</v>
      </c>
      <c r="C105" s="47" t="s">
        <v>63</v>
      </c>
      <c r="D105" s="46" t="s">
        <v>64</v>
      </c>
      <c r="E105" s="56" t="s">
        <v>65</v>
      </c>
      <c r="F105" s="15" t="s">
        <v>19</v>
      </c>
      <c r="G105" s="42">
        <f>9000*1.04</f>
        <v>9360</v>
      </c>
      <c r="H105" s="57">
        <v>1.02</v>
      </c>
      <c r="I105" s="53">
        <f t="shared" si="3"/>
        <v>9547.2</v>
      </c>
    </row>
    <row r="106" ht="34" customHeight="1" spans="1:9">
      <c r="A106" s="46"/>
      <c r="B106" s="46"/>
      <c r="C106" s="50"/>
      <c r="D106" s="46"/>
      <c r="E106" s="46"/>
      <c r="F106" s="15" t="s">
        <v>20</v>
      </c>
      <c r="G106" s="42">
        <f>9000*0.01</f>
        <v>90</v>
      </c>
      <c r="H106" s="57">
        <v>0</v>
      </c>
      <c r="I106" s="53">
        <f t="shared" si="3"/>
        <v>0</v>
      </c>
    </row>
    <row r="107" ht="34" customHeight="1" spans="1:9">
      <c r="A107" s="46"/>
      <c r="B107" s="46"/>
      <c r="C107" s="50"/>
      <c r="D107" s="46"/>
      <c r="E107" s="46"/>
      <c r="F107" s="42" t="s">
        <v>43</v>
      </c>
      <c r="G107" s="42">
        <f>9000*7</f>
        <v>63000</v>
      </c>
      <c r="H107" s="57">
        <v>0.042</v>
      </c>
      <c r="I107" s="53">
        <f t="shared" si="3"/>
        <v>2646</v>
      </c>
    </row>
    <row r="108" ht="34" customHeight="1" spans="1:9">
      <c r="A108" s="46"/>
      <c r="B108" s="46"/>
      <c r="C108" s="50"/>
      <c r="D108" s="46"/>
      <c r="E108" s="46"/>
      <c r="F108" s="15" t="s">
        <v>14</v>
      </c>
      <c r="G108" s="42">
        <v>9000</v>
      </c>
      <c r="H108" s="57">
        <v>0.25</v>
      </c>
      <c r="I108" s="53">
        <f t="shared" si="3"/>
        <v>2250</v>
      </c>
    </row>
    <row r="109" ht="34" customHeight="1" spans="1:9">
      <c r="A109" s="46"/>
      <c r="B109" s="46"/>
      <c r="C109" s="50"/>
      <c r="D109" s="46"/>
      <c r="E109" s="46"/>
      <c r="F109" s="42" t="s">
        <v>29</v>
      </c>
      <c r="G109" s="42">
        <v>9000</v>
      </c>
      <c r="H109" s="57">
        <v>0.11</v>
      </c>
      <c r="I109" s="53">
        <f t="shared" si="3"/>
        <v>990</v>
      </c>
    </row>
    <row r="110" ht="34" customHeight="1" spans="1:9">
      <c r="A110" s="46">
        <v>45878</v>
      </c>
      <c r="B110" s="42" t="s">
        <v>10</v>
      </c>
      <c r="C110" s="19" t="s">
        <v>66</v>
      </c>
      <c r="D110" s="42" t="s">
        <v>67</v>
      </c>
      <c r="E110" s="19" t="s">
        <v>68</v>
      </c>
      <c r="F110" s="58" t="s">
        <v>69</v>
      </c>
      <c r="G110" s="42">
        <v>700</v>
      </c>
      <c r="H110" s="42">
        <v>0.042</v>
      </c>
      <c r="I110" s="53">
        <f t="shared" si="3"/>
        <v>29.4</v>
      </c>
    </row>
    <row r="111" ht="34" customHeight="1" spans="1:9">
      <c r="A111" s="46"/>
      <c r="B111" s="42"/>
      <c r="C111" s="19"/>
      <c r="D111" s="42"/>
      <c r="E111" s="19"/>
      <c r="F111" s="15" t="s">
        <v>48</v>
      </c>
      <c r="G111" s="42">
        <v>380</v>
      </c>
      <c r="H111" s="42">
        <v>0.11</v>
      </c>
      <c r="I111" s="53">
        <f t="shared" si="3"/>
        <v>41.8</v>
      </c>
    </row>
    <row r="112" ht="34" customHeight="1" spans="1:9">
      <c r="A112" s="46"/>
      <c r="B112" s="42"/>
      <c r="C112" s="19"/>
      <c r="D112" s="42"/>
      <c r="E112" s="19"/>
      <c r="F112" s="15" t="s">
        <v>49</v>
      </c>
      <c r="G112" s="42">
        <v>260</v>
      </c>
      <c r="H112" s="42">
        <v>0.11</v>
      </c>
      <c r="I112" s="53">
        <f t="shared" si="3"/>
        <v>28.6</v>
      </c>
    </row>
    <row r="113" ht="34" customHeight="1" spans="1:9">
      <c r="A113" s="46"/>
      <c r="B113" s="42"/>
      <c r="C113" s="19"/>
      <c r="D113" s="42"/>
      <c r="E113" s="19"/>
      <c r="F113" s="15" t="s">
        <v>14</v>
      </c>
      <c r="G113" s="42">
        <v>295</v>
      </c>
      <c r="H113" s="42">
        <v>0.25</v>
      </c>
      <c r="I113" s="53">
        <f t="shared" si="3"/>
        <v>73.75</v>
      </c>
    </row>
    <row r="114" ht="34" customHeight="1" spans="1:9">
      <c r="A114" s="46"/>
      <c r="B114" s="42"/>
      <c r="C114" s="19"/>
      <c r="D114" s="42"/>
      <c r="E114" s="19"/>
      <c r="F114" s="42" t="s">
        <v>15</v>
      </c>
      <c r="G114" s="42">
        <v>295</v>
      </c>
      <c r="H114" s="42">
        <v>0.11</v>
      </c>
      <c r="I114" s="53">
        <f t="shared" si="3"/>
        <v>32.45</v>
      </c>
    </row>
    <row r="115" ht="34" customHeight="1" spans="1:9">
      <c r="A115" s="46"/>
      <c r="B115" s="42"/>
      <c r="C115" s="19"/>
      <c r="D115" s="42"/>
      <c r="E115" s="19"/>
      <c r="F115" s="15" t="s">
        <v>70</v>
      </c>
      <c r="G115" s="42">
        <v>100</v>
      </c>
      <c r="H115" s="42">
        <v>0.25</v>
      </c>
      <c r="I115" s="53">
        <f t="shared" si="3"/>
        <v>25</v>
      </c>
    </row>
    <row r="116" ht="34" customHeight="1" spans="1:9">
      <c r="A116" s="46"/>
      <c r="B116" s="42"/>
      <c r="C116" s="19"/>
      <c r="D116" s="42"/>
      <c r="E116" s="19"/>
      <c r="F116" s="42" t="s">
        <v>15</v>
      </c>
      <c r="G116" s="42">
        <v>100</v>
      </c>
      <c r="H116" s="42">
        <v>0.11</v>
      </c>
      <c r="I116" s="53">
        <f t="shared" si="3"/>
        <v>11</v>
      </c>
    </row>
    <row r="117" ht="34" customHeight="1" spans="1:9">
      <c r="A117" s="46"/>
      <c r="B117" s="42"/>
      <c r="C117" s="19"/>
      <c r="D117" s="42"/>
      <c r="E117" s="19"/>
      <c r="F117" s="15" t="s">
        <v>49</v>
      </c>
      <c r="G117" s="42">
        <v>100</v>
      </c>
      <c r="H117" s="42">
        <v>0.11</v>
      </c>
      <c r="I117" s="53">
        <f t="shared" si="3"/>
        <v>11</v>
      </c>
    </row>
    <row r="118" customHeight="1" spans="9:9">
      <c r="I118" s="25">
        <f>SUM(I3:I117)</f>
        <v>110196.96</v>
      </c>
    </row>
    <row r="119" customHeight="1" spans="8:9">
      <c r="H119" s="25" t="s">
        <v>71</v>
      </c>
      <c r="I119" s="26">
        <v>680.0303796</v>
      </c>
    </row>
    <row r="120" customHeight="1" spans="5:9">
      <c r="E120" s="31">
        <v>7204.83</v>
      </c>
      <c r="H120" s="25" t="s">
        <v>72</v>
      </c>
      <c r="I120" s="26">
        <v>6524.79628</v>
      </c>
    </row>
    <row r="121" customHeight="1" spans="8:9">
      <c r="H121" s="25" t="s">
        <v>73</v>
      </c>
      <c r="I121" s="26">
        <f>I118+I119+I120</f>
        <v>117401.7866596</v>
      </c>
    </row>
    <row r="125" customHeight="1" spans="1:10">
      <c r="A125" s="59" t="s">
        <v>74</v>
      </c>
      <c r="B125" s="59"/>
      <c r="C125" s="59"/>
      <c r="D125" s="59"/>
      <c r="E125" s="59"/>
      <c r="F125" s="59"/>
      <c r="G125" s="59"/>
      <c r="H125" s="59"/>
      <c r="I125" s="59"/>
      <c r="J125" s="59"/>
    </row>
    <row r="126" customHeight="1" spans="1:10">
      <c r="A126" s="60" t="s">
        <v>75</v>
      </c>
      <c r="B126" s="60" t="s">
        <v>76</v>
      </c>
      <c r="C126" s="60" t="s">
        <v>77</v>
      </c>
      <c r="D126" s="60" t="s">
        <v>78</v>
      </c>
      <c r="E126" s="60" t="s">
        <v>79</v>
      </c>
      <c r="F126" s="60" t="s">
        <v>80</v>
      </c>
      <c r="G126" s="60" t="s">
        <v>81</v>
      </c>
      <c r="H126" s="60" t="s">
        <v>82</v>
      </c>
      <c r="I126" s="60" t="s">
        <v>83</v>
      </c>
      <c r="J126" s="60" t="s">
        <v>84</v>
      </c>
    </row>
    <row r="127" s="30" customFormat="1" customHeight="1" spans="1:10">
      <c r="A127" s="61">
        <v>1</v>
      </c>
      <c r="B127" s="62">
        <v>45901</v>
      </c>
      <c r="C127" s="36" t="s">
        <v>85</v>
      </c>
      <c r="D127" s="36" t="s">
        <v>86</v>
      </c>
      <c r="E127" s="34" t="s">
        <v>87</v>
      </c>
      <c r="F127" s="34" t="s">
        <v>87</v>
      </c>
      <c r="G127" s="36" t="s">
        <v>88</v>
      </c>
      <c r="H127" s="34" t="s">
        <v>87</v>
      </c>
      <c r="I127" s="63">
        <v>55077.25</v>
      </c>
      <c r="J127" s="64" t="s">
        <v>89</v>
      </c>
    </row>
    <row r="128" s="30" customFormat="1" customHeight="1" spans="1:10">
      <c r="A128" s="61">
        <v>1</v>
      </c>
      <c r="B128" s="62">
        <v>45901</v>
      </c>
      <c r="C128" s="36" t="s">
        <v>85</v>
      </c>
      <c r="D128" s="36" t="s">
        <v>86</v>
      </c>
      <c r="E128" s="34" t="s">
        <v>87</v>
      </c>
      <c r="F128" s="34" t="s">
        <v>87</v>
      </c>
      <c r="G128" s="36" t="s">
        <v>88</v>
      </c>
      <c r="H128" s="34" t="s">
        <v>87</v>
      </c>
      <c r="I128" s="65">
        <v>36230.8</v>
      </c>
      <c r="J128" s="64" t="s">
        <v>90</v>
      </c>
    </row>
    <row r="129" s="30" customFormat="1" customHeight="1" spans="1:10">
      <c r="A129" s="61">
        <v>1</v>
      </c>
      <c r="B129" s="62">
        <v>45901</v>
      </c>
      <c r="C129" s="36" t="s">
        <v>85</v>
      </c>
      <c r="D129" s="36" t="s">
        <v>86</v>
      </c>
      <c r="E129" s="34" t="s">
        <v>87</v>
      </c>
      <c r="F129" s="34" t="s">
        <v>87</v>
      </c>
      <c r="G129" s="36" t="s">
        <v>88</v>
      </c>
      <c r="H129" s="34" t="s">
        <v>87</v>
      </c>
      <c r="I129" s="65">
        <v>14244.01</v>
      </c>
      <c r="J129" s="64" t="s">
        <v>91</v>
      </c>
    </row>
    <row r="130" s="30" customFormat="1" customHeight="1" spans="1:10">
      <c r="A130" s="61">
        <v>1</v>
      </c>
      <c r="B130" s="62">
        <v>45901</v>
      </c>
      <c r="C130" s="36" t="s">
        <v>85</v>
      </c>
      <c r="D130" s="36" t="s">
        <v>86</v>
      </c>
      <c r="E130" s="34" t="s">
        <v>87</v>
      </c>
      <c r="F130" s="34" t="s">
        <v>87</v>
      </c>
      <c r="G130" s="36" t="s">
        <v>88</v>
      </c>
      <c r="H130" s="34" t="s">
        <v>87</v>
      </c>
      <c r="I130" s="65">
        <v>11850.55</v>
      </c>
      <c r="J130" s="64" t="s">
        <v>92</v>
      </c>
    </row>
  </sheetData>
  <autoFilter xmlns:etc="http://www.wps.cn/officeDocument/2017/etCustomData" ref="A1:I121" etc:filterBottomFollowUsedRange="0">
    <extLst/>
  </autoFilter>
  <mergeCells count="72">
    <mergeCell ref="A1:I1"/>
    <mergeCell ref="A125:J125"/>
    <mergeCell ref="A3:A17"/>
    <mergeCell ref="A18:A40"/>
    <mergeCell ref="A41:A51"/>
    <mergeCell ref="A52:A60"/>
    <mergeCell ref="A61:A67"/>
    <mergeCell ref="A68:A74"/>
    <mergeCell ref="A75:A79"/>
    <mergeCell ref="A80:A84"/>
    <mergeCell ref="A85:A88"/>
    <mergeCell ref="A89:A97"/>
    <mergeCell ref="A98:A99"/>
    <mergeCell ref="A100:A104"/>
    <mergeCell ref="A105:A109"/>
    <mergeCell ref="A110:A117"/>
    <mergeCell ref="B3:B17"/>
    <mergeCell ref="B18:B40"/>
    <mergeCell ref="B41:B51"/>
    <mergeCell ref="B52:B60"/>
    <mergeCell ref="B61:B67"/>
    <mergeCell ref="B68:B74"/>
    <mergeCell ref="B75:B79"/>
    <mergeCell ref="B80:B84"/>
    <mergeCell ref="B85:B88"/>
    <mergeCell ref="B89:B97"/>
    <mergeCell ref="B98:B99"/>
    <mergeCell ref="B100:B104"/>
    <mergeCell ref="B105:B109"/>
    <mergeCell ref="B110:B117"/>
    <mergeCell ref="C3:C17"/>
    <mergeCell ref="C18:C40"/>
    <mergeCell ref="C41:C51"/>
    <mergeCell ref="C52:C60"/>
    <mergeCell ref="C61:C67"/>
    <mergeCell ref="C68:C74"/>
    <mergeCell ref="C75:C79"/>
    <mergeCell ref="C80:C84"/>
    <mergeCell ref="C85:C88"/>
    <mergeCell ref="C89:C97"/>
    <mergeCell ref="C98:C99"/>
    <mergeCell ref="C100:C104"/>
    <mergeCell ref="C105:C109"/>
    <mergeCell ref="C110:C117"/>
    <mergeCell ref="D3:D17"/>
    <mergeCell ref="D18:D40"/>
    <mergeCell ref="D41:D51"/>
    <mergeCell ref="D52:D60"/>
    <mergeCell ref="D61:D67"/>
    <mergeCell ref="D68:D74"/>
    <mergeCell ref="D75:D79"/>
    <mergeCell ref="D80:D84"/>
    <mergeCell ref="D85:D88"/>
    <mergeCell ref="D89:D97"/>
    <mergeCell ref="D98:D99"/>
    <mergeCell ref="D100:D104"/>
    <mergeCell ref="D105:D109"/>
    <mergeCell ref="D110:D117"/>
    <mergeCell ref="E3:E17"/>
    <mergeCell ref="E18:E40"/>
    <mergeCell ref="E41:E51"/>
    <mergeCell ref="E52:E60"/>
    <mergeCell ref="E61:E67"/>
    <mergeCell ref="E68:E74"/>
    <mergeCell ref="E75:E79"/>
    <mergeCell ref="E80:E84"/>
    <mergeCell ref="E85:E88"/>
    <mergeCell ref="E89:E97"/>
    <mergeCell ref="E98:E99"/>
    <mergeCell ref="E100:E104"/>
    <mergeCell ref="E105:E109"/>
    <mergeCell ref="E110:E117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="85" zoomScaleNormal="85" workbookViewId="0">
      <selection activeCell="A3" sqref="A3:A4"/>
    </sheetView>
  </sheetViews>
  <sheetFormatPr defaultColWidth="24.7272727272727" defaultRowHeight="27" customHeight="1"/>
  <cols>
    <col min="1" max="1" width="16.5727272727273" style="2" customWidth="1"/>
    <col min="2" max="2" width="15.5" style="2" customWidth="1"/>
    <col min="3" max="3" width="24.7272727272727" style="2" customWidth="1"/>
    <col min="4" max="4" width="18.2818181818182" style="2" customWidth="1"/>
    <col min="5" max="5" width="36.3636363636364" style="2" customWidth="1"/>
    <col min="6" max="6" width="46.3090909090909" style="2" customWidth="1"/>
    <col min="7" max="7" width="15.9363636363636" style="2" customWidth="1"/>
    <col min="8" max="8" width="16.3545454545455" style="2" customWidth="1"/>
    <col min="9" max="9" width="16.6727272727273" style="2" customWidth="1"/>
    <col min="10" max="10" width="21.3636363636364" style="1" customWidth="1"/>
    <col min="11" max="16384" width="24.7272727272727" style="1" customWidth="1"/>
  </cols>
  <sheetData>
    <row r="1" ht="44" customHeight="1" spans="1:9">
      <c r="A1" s="3" t="s">
        <v>93</v>
      </c>
      <c r="B1" s="4"/>
      <c r="C1" s="4"/>
      <c r="D1" s="5"/>
      <c r="E1" s="4"/>
      <c r="F1" s="4"/>
      <c r="G1" s="4"/>
      <c r="H1" s="4"/>
      <c r="I1" s="4"/>
    </row>
    <row r="2" ht="51" customHeight="1" spans="1:9">
      <c r="A2" s="6" t="s">
        <v>94</v>
      </c>
      <c r="B2" s="6" t="s">
        <v>95</v>
      </c>
      <c r="C2" s="6" t="s">
        <v>96</v>
      </c>
      <c r="D2" s="7" t="s">
        <v>4</v>
      </c>
      <c r="E2" s="6" t="s">
        <v>97</v>
      </c>
      <c r="F2" s="8" t="s">
        <v>98</v>
      </c>
      <c r="G2" s="9" t="s">
        <v>99</v>
      </c>
      <c r="H2" s="10" t="s">
        <v>100</v>
      </c>
      <c r="I2" s="23" t="s">
        <v>101</v>
      </c>
    </row>
    <row r="3" customHeight="1" spans="1:9">
      <c r="A3" s="11">
        <v>45742</v>
      </c>
      <c r="B3" s="18" t="s">
        <v>10</v>
      </c>
      <c r="C3" s="21">
        <v>76519</v>
      </c>
      <c r="D3" s="20" t="s">
        <v>102</v>
      </c>
      <c r="E3" s="21" t="s">
        <v>103</v>
      </c>
      <c r="F3" s="18" t="s">
        <v>29</v>
      </c>
      <c r="G3" s="18">
        <v>6000</v>
      </c>
      <c r="H3" s="18">
        <v>0.25</v>
      </c>
      <c r="I3" s="18">
        <f>G3*H3</f>
        <v>1500</v>
      </c>
    </row>
    <row r="4" customHeight="1" spans="1:9">
      <c r="A4" s="11"/>
      <c r="B4" s="18"/>
      <c r="C4" s="18"/>
      <c r="D4" s="20"/>
      <c r="E4" s="21"/>
      <c r="F4" s="18" t="s">
        <v>28</v>
      </c>
      <c r="G4" s="18">
        <v>30000</v>
      </c>
      <c r="H4" s="18">
        <v>0.042</v>
      </c>
      <c r="I4" s="18">
        <v>1260</v>
      </c>
    </row>
    <row r="5" customHeight="1" spans="1:9">
      <c r="A5" s="11">
        <v>45749</v>
      </c>
      <c r="B5" s="18" t="s">
        <v>10</v>
      </c>
      <c r="C5" s="21">
        <v>77745</v>
      </c>
      <c r="D5" s="20" t="s">
        <v>104</v>
      </c>
      <c r="E5" s="21" t="s">
        <v>105</v>
      </c>
      <c r="F5" s="18" t="s">
        <v>29</v>
      </c>
      <c r="G5" s="18">
        <v>6000</v>
      </c>
      <c r="H5" s="18">
        <v>0.25</v>
      </c>
      <c r="I5" s="18">
        <f>G5*H5</f>
        <v>1500</v>
      </c>
    </row>
    <row r="6" customHeight="1" spans="1:9">
      <c r="A6" s="11"/>
      <c r="B6" s="18"/>
      <c r="C6" s="18"/>
      <c r="D6" s="20"/>
      <c r="E6" s="21"/>
      <c r="F6" s="29" t="s">
        <v>28</v>
      </c>
      <c r="G6" s="29">
        <v>30000</v>
      </c>
      <c r="H6" s="29">
        <v>0.042</v>
      </c>
      <c r="I6" s="29">
        <v>1260</v>
      </c>
    </row>
    <row r="7" customHeight="1" spans="1:9">
      <c r="A7" s="11">
        <v>45759</v>
      </c>
      <c r="B7" s="18" t="s">
        <v>10</v>
      </c>
      <c r="C7" s="21" t="s">
        <v>106</v>
      </c>
      <c r="D7" s="20" t="s">
        <v>107</v>
      </c>
      <c r="E7" s="21" t="s">
        <v>108</v>
      </c>
      <c r="F7" s="18" t="s">
        <v>109</v>
      </c>
      <c r="G7" s="18">
        <f>12000*1.01</f>
        <v>12120</v>
      </c>
      <c r="H7" s="18">
        <v>0.32</v>
      </c>
      <c r="I7" s="18">
        <f>G7*H7</f>
        <v>3878.4</v>
      </c>
    </row>
    <row r="8" customHeight="1" spans="9:9">
      <c r="I8" s="2">
        <v>9398.4</v>
      </c>
    </row>
    <row r="10" customHeight="1" spans="1:9">
      <c r="A10" s="1"/>
      <c r="B10" s="1"/>
      <c r="C10" s="1"/>
      <c r="D10" s="1"/>
      <c r="E10" s="1"/>
      <c r="F10" s="1"/>
      <c r="G10" s="1"/>
      <c r="H10" s="1"/>
      <c r="I10" s="1"/>
    </row>
    <row r="11" customHeight="1" spans="1:9">
      <c r="A11" s="1"/>
      <c r="B11" s="1"/>
      <c r="C11" s="1"/>
      <c r="D11" s="1"/>
      <c r="E11" s="1"/>
      <c r="F11" s="1"/>
      <c r="G11" s="1"/>
      <c r="H11" s="1"/>
      <c r="I11" s="1"/>
    </row>
    <row r="12" customHeight="1" spans="1:9">
      <c r="A12" s="1"/>
      <c r="B12" s="1"/>
      <c r="C12" s="1"/>
      <c r="D12" s="1"/>
      <c r="E12" s="1"/>
      <c r="F12" s="1"/>
      <c r="G12" s="1"/>
      <c r="H12" s="1"/>
      <c r="I12" s="1"/>
    </row>
    <row r="13" customHeight="1" spans="1:9">
      <c r="A13" s="1"/>
      <c r="B13" s="1"/>
      <c r="C13" s="1"/>
      <c r="D13" s="1"/>
      <c r="E13" s="1"/>
      <c r="F13" s="1"/>
      <c r="G13" s="1"/>
      <c r="H13" s="1"/>
      <c r="I13" s="1"/>
    </row>
    <row r="14" customHeight="1" spans="1:9">
      <c r="A14" s="1"/>
      <c r="B14" s="1"/>
      <c r="C14" s="1"/>
      <c r="D14" s="1"/>
      <c r="E14" s="1"/>
      <c r="F14" s="1"/>
      <c r="G14" s="1"/>
      <c r="H14" s="1"/>
      <c r="I14" s="1"/>
    </row>
  </sheetData>
  <autoFilter xmlns:etc="http://www.wps.cn/officeDocument/2017/etCustomData" ref="A1:I8" etc:filterBottomFollowUsedRange="0">
    <extLst/>
  </autoFilter>
  <mergeCells count="11">
    <mergeCell ref="A1:I1"/>
    <mergeCell ref="A3:A4"/>
    <mergeCell ref="A5:A6"/>
    <mergeCell ref="B3:B4"/>
    <mergeCell ref="B5:B6"/>
    <mergeCell ref="C3:C4"/>
    <mergeCell ref="C5:C6"/>
    <mergeCell ref="D3:D4"/>
    <mergeCell ref="D5:D6"/>
    <mergeCell ref="E3:E4"/>
    <mergeCell ref="E5:E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zoomScale="85" zoomScaleNormal="85" topLeftCell="A3" workbookViewId="0">
      <selection activeCell="I11" sqref="I11"/>
    </sheetView>
  </sheetViews>
  <sheetFormatPr defaultColWidth="24.7272727272727" defaultRowHeight="27" customHeight="1"/>
  <cols>
    <col min="1" max="1" width="16.5727272727273" style="1" customWidth="1"/>
    <col min="2" max="2" width="15.5" style="1" customWidth="1"/>
    <col min="3" max="3" width="24.7272727272727" style="1" customWidth="1"/>
    <col min="4" max="4" width="18.2818181818182" style="1" customWidth="1"/>
    <col min="5" max="5" width="36.3636363636364" style="1" customWidth="1"/>
    <col min="6" max="6" width="46.3090909090909" style="1" customWidth="1"/>
    <col min="7" max="7" width="15.9363636363636" style="2" customWidth="1"/>
    <col min="8" max="8" width="16.3545454545455" style="1" customWidth="1"/>
    <col min="9" max="9" width="16.6727272727273" style="1" customWidth="1"/>
    <col min="10" max="16384" width="24.7272727272727" style="1"/>
  </cols>
  <sheetData>
    <row r="1" ht="44" customHeight="1" spans="1:11">
      <c r="A1" s="3" t="s">
        <v>93</v>
      </c>
      <c r="B1" s="4"/>
      <c r="C1" s="4"/>
      <c r="D1" s="5"/>
      <c r="E1" s="4"/>
      <c r="F1" s="4"/>
      <c r="G1" s="4"/>
      <c r="H1" s="4"/>
      <c r="I1" s="4"/>
      <c r="K1" s="2"/>
    </row>
    <row r="2" s="1" customFormat="1" ht="51" customHeight="1" spans="1:10">
      <c r="A2" s="6" t="s">
        <v>94</v>
      </c>
      <c r="B2" s="6" t="s">
        <v>95</v>
      </c>
      <c r="C2" s="6" t="s">
        <v>96</v>
      </c>
      <c r="D2" s="7" t="s">
        <v>4</v>
      </c>
      <c r="E2" s="6" t="s">
        <v>97</v>
      </c>
      <c r="F2" s="8" t="s">
        <v>98</v>
      </c>
      <c r="G2" s="9" t="s">
        <v>99</v>
      </c>
      <c r="H2" s="10" t="s">
        <v>100</v>
      </c>
      <c r="I2" s="23" t="s">
        <v>101</v>
      </c>
      <c r="J2" s="24"/>
    </row>
    <row r="3" ht="44" customHeight="1" spans="1:11">
      <c r="A3" s="11">
        <v>45819</v>
      </c>
      <c r="B3" s="11" t="s">
        <v>10</v>
      </c>
      <c r="C3" s="12" t="s">
        <v>110</v>
      </c>
      <c r="D3" s="13" t="s">
        <v>111</v>
      </c>
      <c r="E3" s="14" t="s">
        <v>112</v>
      </c>
      <c r="F3" s="15" t="s">
        <v>14</v>
      </c>
      <c r="G3" s="16">
        <v>4000</v>
      </c>
      <c r="H3" s="16">
        <v>0.04</v>
      </c>
      <c r="I3" s="16">
        <f t="shared" ref="I3:I8" si="0">G3*H3</f>
        <v>160</v>
      </c>
      <c r="K3" s="2"/>
    </row>
    <row r="4" ht="44" customHeight="1" spans="1:11">
      <c r="A4" s="11"/>
      <c r="B4" s="11"/>
      <c r="C4" s="17"/>
      <c r="D4" s="13"/>
      <c r="E4" s="11"/>
      <c r="F4" s="15" t="s">
        <v>14</v>
      </c>
      <c r="G4" s="16">
        <v>4000</v>
      </c>
      <c r="H4" s="16">
        <v>0.04</v>
      </c>
      <c r="I4" s="16">
        <f t="shared" si="0"/>
        <v>160</v>
      </c>
      <c r="K4" s="2"/>
    </row>
    <row r="5" ht="44" customHeight="1" spans="1:11">
      <c r="A5" s="11">
        <v>45827</v>
      </c>
      <c r="B5" s="18" t="s">
        <v>10</v>
      </c>
      <c r="C5" s="19" t="s">
        <v>113</v>
      </c>
      <c r="D5" s="20" t="s">
        <v>114</v>
      </c>
      <c r="E5" s="21" t="s">
        <v>115</v>
      </c>
      <c r="F5" s="15" t="s">
        <v>14</v>
      </c>
      <c r="G5" s="16">
        <v>4500</v>
      </c>
      <c r="H5" s="16">
        <v>0.04</v>
      </c>
      <c r="I5" s="16">
        <f t="shared" si="0"/>
        <v>180</v>
      </c>
      <c r="K5" s="2"/>
    </row>
    <row r="6" customHeight="1" spans="1:11">
      <c r="A6" s="11"/>
      <c r="B6" s="18"/>
      <c r="C6" s="19"/>
      <c r="D6" s="20"/>
      <c r="E6" s="21"/>
      <c r="F6" s="15" t="s">
        <v>14</v>
      </c>
      <c r="G6" s="18">
        <v>3600</v>
      </c>
      <c r="H6" s="18">
        <v>0.04</v>
      </c>
      <c r="I6" s="16">
        <f t="shared" si="0"/>
        <v>144</v>
      </c>
      <c r="K6" s="2"/>
    </row>
    <row r="7" customHeight="1" spans="1:9">
      <c r="A7" s="11"/>
      <c r="B7" s="18"/>
      <c r="C7" s="19"/>
      <c r="D7" s="20"/>
      <c r="E7" s="21"/>
      <c r="F7" s="18" t="s">
        <v>17</v>
      </c>
      <c r="G7" s="18">
        <f>4500+3600</f>
        <v>8100</v>
      </c>
      <c r="H7" s="18">
        <v>0.005</v>
      </c>
      <c r="I7" s="16">
        <f t="shared" si="0"/>
        <v>40.5</v>
      </c>
    </row>
    <row r="8" customHeight="1" spans="1:9">
      <c r="A8" s="11">
        <v>45860</v>
      </c>
      <c r="B8" s="18" t="s">
        <v>10</v>
      </c>
      <c r="C8" s="19" t="s">
        <v>66</v>
      </c>
      <c r="D8" s="20" t="s">
        <v>116</v>
      </c>
      <c r="E8" s="21" t="s">
        <v>117</v>
      </c>
      <c r="F8" s="15" t="s">
        <v>118</v>
      </c>
      <c r="G8" s="18">
        <v>6300</v>
      </c>
      <c r="H8" s="18">
        <v>0.019</v>
      </c>
      <c r="I8" s="16">
        <f t="shared" si="0"/>
        <v>119.7</v>
      </c>
    </row>
    <row r="9" customHeight="1" spans="9:9">
      <c r="I9" s="25">
        <f>SUM(I3:I8)</f>
        <v>804.2</v>
      </c>
    </row>
    <row r="10" customHeight="1" spans="8:10">
      <c r="H10" s="22"/>
      <c r="I10" s="26" t="s">
        <v>119</v>
      </c>
      <c r="J10" s="27">
        <v>7.18</v>
      </c>
    </row>
    <row r="11" customHeight="1" spans="8:9">
      <c r="H11" s="1" t="s">
        <v>120</v>
      </c>
      <c r="I11" s="26">
        <f>I9*J10*1.13</f>
        <v>6524.79628</v>
      </c>
    </row>
    <row r="12" customHeight="1" spans="9:9">
      <c r="I12" s="28"/>
    </row>
  </sheetData>
  <autoFilter xmlns:etc="http://www.wps.cn/officeDocument/2017/etCustomData" ref="A1:I11" etc:filterBottomFollowUsedRange="0">
    <extLst/>
  </autoFilter>
  <mergeCells count="11">
    <mergeCell ref="A1:I1"/>
    <mergeCell ref="A3:A4"/>
    <mergeCell ref="A5:A7"/>
    <mergeCell ref="B3:B4"/>
    <mergeCell ref="B5:B7"/>
    <mergeCell ref="C3:C4"/>
    <mergeCell ref="C5:C7"/>
    <mergeCell ref="D3:D4"/>
    <mergeCell ref="D5:D7"/>
    <mergeCell ref="E3:E4"/>
    <mergeCell ref="E5:E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国内-人民币</vt:lpstr>
      <vt:lpstr>国内-人民币 (2)</vt:lpstr>
      <vt:lpstr>国外-美金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2025-09-01T08:37:41Z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800802BF005649CB902426B90D1C3D9D_13</vt:lpwstr>
  </property>
  <property fmtid="{D5CDD505-2E9C-101B-9397-08002B2CF9AE}" pid="4" name="KSOReadingLayout">
    <vt:bool>false</vt:bool>
  </property>
</Properties>
</file>