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5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5月Emily" sheetId="27" state="hidden" r:id="rId4"/>
    <sheet name="5月Emily (2)" sheetId="30" r:id="rId5"/>
    <sheet name="5月Emily (3)" sheetId="32" r:id="rId6"/>
    <sheet name="5月Emily可忽略" sheetId="31" r:id="rId7"/>
    <sheet name="4月Adela (2)" sheetId="28" state="hidden" r:id="rId8"/>
    <sheet name="12月miranda" sheetId="24" state="hidden" r:id="rId9"/>
    <sheet name="对账单" sheetId="26" state="hidden" r:id="rId10"/>
    <sheet name="4月已开票" sheetId="21" state="hidden" r:id="rId11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'5月Emily'!$A$1:$J$79</definedName>
    <definedName name="_xlnm._FilterDatabase" localSheetId="4" hidden="1">'5月Emily (2)'!$A$1:$J$79</definedName>
    <definedName name="_xlnm._FilterDatabase" localSheetId="5" hidden="1">'5月Emily (3)'!$A$1:$J$79</definedName>
    <definedName name="_xlnm._FilterDatabase" localSheetId="6" hidden="1">'5月Emily可忽略'!$A$1:$J$79</definedName>
    <definedName name="_xlnm._FilterDatabase" localSheetId="7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<sst xmlns="http://schemas.openxmlformats.org/spreadsheetml/2006/main" count="1387" uniqueCount="236">
  <si>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</si>
  <si>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</si>
  <si>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</si>
  <si>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</si>
  <si>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</si>
  <si>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</si>
  <si>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</si>
  <si>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</si>
  <si>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</si>
  <si>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</si>
  <si>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</si>
  <si>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</si>
  <si>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</si>
  <si>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</si>
  <si>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</si>
  <si>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</si>
  <si>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</si>
  <si>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</si>
  <si>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</si>
  <si>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</si>
  <si>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</si>
  <si>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</si>
  <si>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</si>
  <si>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</si>
  <si>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</si>
  <si>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</si>
  <si>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</si>
  <si>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</si>
  <si>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</si>
  <si>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</si>
  <si>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</si>
  <si>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</si>
  <si>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</si>
  <si>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</si>
  <si>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</si>
  <si>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</si>
  <si>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</si>
  <si>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</si>
  <si>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</si>
  <si>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</si>
  <si>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</si>
  <si>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</si>
  <si>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</si>
  <si>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</si>
  <si>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</si>
  <si>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</si>
  <si>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</si>
  <si>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</si>
  <si>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</si>
  <si>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</si>
  <si>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</si>
  <si>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</si>
  <si>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</si>
  <si>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</si>
  <si>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</si>
  <si>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</si>
  <si>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</si>
  <si>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</si>
  <si>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</si>
  <si>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</si>
  <si>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</si>
  <si>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</si>
  <si>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</si>
  <si>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</si>
  <si>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</si>
  <si>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</si>
  <si>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</si>
  <si>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</si>
  <si>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</si>
  <si>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</si>
  <si>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</si>
  <si>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</si>
  <si>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</si>
  <si>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</si>
  <si>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</si>
  <si>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</si>
  <si>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</si>
  <si>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</si>
  <si>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</si>
  <si>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</si>
  <si>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</si>
  <si>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</si>
  <si>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</si>
  <si>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</si>
  <si>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</si>
  <si>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</si>
  <si>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</si>
  <si>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</si>
  <si>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</si>
  <si>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</si>
  <si>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</si>
  <si>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</si>
  <si>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</si>
  <si>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</si>
  <si>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</si>
  <si>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</si>
  <si>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</si>
  <si>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</si>
  <si>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</si>
  <si>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</si>
  <si>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</si>
  <si>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</si>
  <si>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</si>
  <si>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</si>
  <si>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</si>
  <si>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</si>
  <si>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</si>
  <si>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</si>
  <si>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</si>
  <si>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</si>
  <si>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</si>
  <si>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</si>
  <si>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</si>
  <si>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</si>
  <si>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</si>
  <si>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</si>
  <si>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</si>
  <si>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差</t>
  </si>
  <si>
    <t>正数为少的金额，负数为多的金额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</si>
  <si>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</si>
  <si>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</si>
  <si>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</si>
  <si>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</si>
  <si>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</si>
  <si>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</si>
  <si>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77236
77237
77238
77341</t>
  </si>
  <si>
    <t>RBSKNJTD023</t>
  </si>
  <si>
    <t>SUNDAY 5420-046-401/700
CHINA 男士裤子</t>
  </si>
  <si>
    <t>2025.4.20</t>
  </si>
  <si>
    <t>2025.5.5</t>
  </si>
  <si>
    <t>白色吊牌HPBCRFI001-60*95mm-RFID LOGO（+1%）</t>
  </si>
  <si>
    <t>2025.5.16</t>
  </si>
  <si>
    <t>白色缎带洗标CLBCGEN003*4页-60*25mm</t>
  </si>
  <si>
    <t>白色RFID织标WLBCRFI015-65*19mm</t>
  </si>
  <si>
    <t>白色RFID织标WLBCRFI015-65*19mm-免费损耗1%</t>
  </si>
  <si>
    <t>白色RFID织标WLBCRFI015-65*19mm-大货样</t>
  </si>
  <si>
    <t>白色织标WLBCGEN020(06B）-85*20mm</t>
  </si>
  <si>
    <t>77271
77276
77277
77278
77279
77280
77281
77340</t>
  </si>
  <si>
    <t>RBSKNJTD025</t>
  </si>
  <si>
    <t>MISO 5419-046-600/800
BANGLADESH 男下装 裤子</t>
  </si>
  <si>
    <t>2025.4.17</t>
  </si>
  <si>
    <t>2025.5.22</t>
  </si>
  <si>
    <t>2025.5.14</t>
  </si>
  <si>
    <t>77253
77468</t>
  </si>
  <si>
    <t>RBSKNJTD026</t>
  </si>
  <si>
    <t>MISO 6776-046-600/800
BANGLADESH 男上装 夹克 加单</t>
  </si>
  <si>
    <t>77916
77915
76619
76934
76935
79905</t>
  </si>
  <si>
    <t>RBSKNJTD029</t>
  </si>
  <si>
    <t>MISO 6776-046-800
BANGLADESH 男上装 夹克 翻单2</t>
  </si>
  <si>
    <t>2025.4.18</t>
  </si>
  <si>
    <t>RBSKNJTD034</t>
  </si>
  <si>
    <t>MISO 6776-046
BANGLADESH 男上装 夹克 加单3</t>
  </si>
  <si>
    <t>2025.4.17
2025.4.23</t>
  </si>
  <si>
    <t>油性拷贝纸-14.8*21cm-21g BKOTH25002</t>
  </si>
  <si>
    <t>RBSKNJTD035</t>
  </si>
  <si>
    <t>MISO 5419-046
BANGLADESH 男下装 裤子 翻单1</t>
  </si>
  <si>
    <t>纸板-37*35cm-300g BKOTH25004</t>
  </si>
  <si>
    <t>普通拷贝纸-75*100cm-BKOTH25005</t>
  </si>
  <si>
    <t>RBSKNJTD036</t>
  </si>
  <si>
    <t>MISO 5419-046-600/800
BANGLADESH 男下装 裤子 补单</t>
  </si>
  <si>
    <t>RBSKNJTD037</t>
  </si>
  <si>
    <t>SUNDAY 5420-046
CHINA 男士裤子 翻单1</t>
  </si>
  <si>
    <t>2025.4.22</t>
  </si>
  <si>
    <t>油性拷贝纸-21*29.7cm 21g BKOTH25007</t>
  </si>
  <si>
    <t>78636
78989</t>
  </si>
  <si>
    <t>RBSKNJTD038</t>
  </si>
  <si>
    <t>NOBIS 6793-046-800
BANGLADESH 男外套</t>
  </si>
  <si>
    <t>黑色织标WLBCRFI006-51*51mm-RFID</t>
  </si>
  <si>
    <t>黑色织标WLBCRFI006-51*51mm-免费损耗1%</t>
  </si>
  <si>
    <t>黑色织标WLBCRFI006-51*51mm-大货样</t>
  </si>
  <si>
    <t>白色缎带洗标CLBCGEN003*4页-60*25mm（+1%）</t>
  </si>
  <si>
    <t>黑色 吊绳 MRBCGEN004-320*1.5mm</t>
  </si>
  <si>
    <t>白色吊牌HPBCGEN001-60*95mm-ZALA（+1%）</t>
  </si>
  <si>
    <t>纸板-34*54cm-300g BKOTH25009</t>
  </si>
  <si>
    <t>78988
79595
79596</t>
  </si>
  <si>
    <t>RBSKNJTD041</t>
  </si>
  <si>
    <t>NOBIS 6793-046-800
BANGLADESH 男外套 翻单1</t>
  </si>
  <si>
    <t>2025.5.15</t>
  </si>
  <si>
    <t>77236
77341</t>
  </si>
  <si>
    <t>RBSKNJTD043</t>
  </si>
  <si>
    <t>SUNDAY 5420-046-401/700
CHINA 男士裤子 补单</t>
  </si>
  <si>
    <t>2025.5.10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</si>
  <si>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</si>
  <si>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</si>
  <si>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</si>
  <si>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</si>
  <si>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</si>
  <si>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</si>
  <si>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</si>
  <si>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</si>
  <si>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</si>
  <si>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</si>
  <si>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</si>
  <si>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</si>
  <si>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</si>
  <si>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</si>
  <si>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</si>
  <si>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</si>
  <si>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主标</t>
  </si>
  <si>
    <t>按客户要求开</t>
  </si>
  <si>
    <t>千克</t>
  </si>
  <si>
    <t>洗标</t>
  </si>
  <si>
    <t>吊牌</t>
  </si>
  <si>
    <t>拷贝纸</t>
  </si>
  <si>
    <t>纸板</t>
  </si>
  <si>
    <t>吊绳</t>
  </si>
  <si>
    <t>5419-046</t>
  </si>
  <si>
    <t>实际</t>
  </si>
  <si>
    <t>开票</t>
  </si>
  <si>
    <t>6776-046</t>
  </si>
  <si>
    <t>6793-046</t>
  </si>
  <si>
    <t>单独开一张</t>
  </si>
  <si>
    <t>Emily
吊绳单独放</t>
  </si>
  <si>
    <t>miranda</t>
  </si>
  <si>
    <t>RBSKNJTD012</t>
  </si>
  <si>
    <t>1003-409、415、416、051</t>
  </si>
  <si>
    <t>2024.12.21</t>
  </si>
  <si>
    <t>纸板-24.5cm*34.5cm-300gBKOTH24007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</si>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</sst>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24" applyNumberFormat="0" applyAlignment="0" applyProtection="0">
      <alignment vertical="center"/>
    </xf>
    <xf numFmtId="0" fontId="30" fillId="9" borderId="25" applyNumberFormat="0" applyAlignment="0" applyProtection="0">
      <alignment vertical="center"/>
    </xf>
    <xf numFmtId="0" fontId="31" fillId="9" borderId="24" applyNumberFormat="0" applyAlignment="0" applyProtection="0">
      <alignment vertical="center"/>
    </xf>
    <xf numFmtId="0" fontId="32" fillId="10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0" fontId="8" fillId="4" borderId="1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0" fontId="8" fillId="5" borderId="1" xfId="0" applyNumberFormat="1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5" xfId="0" applyNumberFormat="1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58" fontId="13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58" fontId="13" fillId="4" borderId="12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58" fontId="13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58" fontId="1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58" fontId="13" fillId="3" borderId="12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58" fontId="13" fillId="3" borderId="14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58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58" fontId="13" fillId="5" borderId="12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58" fontId="13" fillId="5" borderId="14" xfId="0" applyNumberFormat="1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79" fontId="18" fillId="0" borderId="0" xfId="0" applyNumberFormat="1" applyFont="1">
      <alignment vertical="center"/>
    </xf>
    <xf numFmtId="179" fontId="0" fillId="0" borderId="0" xfId="0" applyNumberFormat="1">
      <alignment vertical="center"/>
    </xf>
    <xf numFmtId="8" fontId="15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8" fontId="15" fillId="4" borderId="12" xfId="0" applyNumberFormat="1" applyFont="1" applyFill="1" applyBorder="1" applyAlignment="1">
      <alignment horizontal="center" vertical="center" wrapText="1"/>
    </xf>
    <xf numFmtId="8" fontId="15" fillId="4" borderId="15" xfId="0" applyNumberFormat="1" applyFont="1" applyFill="1" applyBorder="1" applyAlignment="1">
      <alignment horizontal="center" vertical="center" wrapText="1"/>
    </xf>
    <xf numFmtId="8" fontId="15" fillId="4" borderId="14" xfId="0" applyNumberFormat="1" applyFont="1" applyFill="1" applyBorder="1" applyAlignment="1">
      <alignment horizontal="center" vertical="center" wrapText="1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3" borderId="12" xfId="0" applyNumberFormat="1" applyFont="1" applyFill="1" applyBorder="1" applyAlignment="1">
      <alignment horizontal="center" vertical="center" wrapText="1"/>
    </xf>
    <xf numFmtId="8" fontId="15" fillId="3" borderId="15" xfId="0" applyNumberFormat="1" applyFont="1" applyFill="1" applyBorder="1" applyAlignment="1">
      <alignment horizontal="center" vertical="center" wrapText="1"/>
    </xf>
    <xf numFmtId="8" fontId="15" fillId="3" borderId="16" xfId="0" applyNumberFormat="1" applyFont="1" applyFill="1" applyBorder="1" applyAlignment="1">
      <alignment horizontal="center" vertical="center" wrapText="1"/>
    </xf>
    <xf numFmtId="8" fontId="15" fillId="3" borderId="17" xfId="0" applyNumberFormat="1" applyFont="1" applyFill="1" applyBorder="1" applyAlignment="1">
      <alignment horizontal="center" vertical="center" wrapText="1"/>
    </xf>
    <xf numFmtId="8" fontId="15" fillId="3" borderId="18" xfId="0" applyNumberFormat="1" applyFont="1" applyFill="1" applyBorder="1" applyAlignment="1">
      <alignment horizontal="center" vertical="center" wrapText="1"/>
    </xf>
    <xf numFmtId="8" fontId="15" fillId="5" borderId="19" xfId="0" applyNumberFormat="1" applyFont="1" applyFill="1" applyBorder="1" applyAlignment="1">
      <alignment horizontal="center" vertical="center" wrapText="1"/>
    </xf>
    <xf numFmtId="8" fontId="15" fillId="5" borderId="15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8" fontId="15" fillId="5" borderId="12" xfId="0" applyNumberFormat="1" applyFont="1" applyFill="1" applyBorder="1" applyAlignment="1">
      <alignment horizontal="center" vertical="center" wrapText="1"/>
    </xf>
    <xf numFmtId="8" fontId="15" fillId="5" borderId="14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58" fontId="13" fillId="0" borderId="2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8" fontId="15" fillId="0" borderId="2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8" fontId="15" fillId="3" borderId="14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68">
        <v>45439</v>
      </c>
      <c r="B3" s="14" t="s">
        <v>15</v>
      </c>
      <c r="C3" s="169">
        <v>54401</v>
      </c>
      <c r="D3" s="170" t="s">
        <v>16</v>
      </c>
      <c r="E3" s="169" t="s">
        <v>17</v>
      </c>
      <c r="F3" s="169" t="s">
        <v>18</v>
      </c>
      <c r="G3" s="171">
        <v>10500</v>
      </c>
      <c r="H3" s="171">
        <f>G3-I3</f>
        <v>500</v>
      </c>
      <c r="I3" s="169">
        <v>10000</v>
      </c>
      <c r="J3" s="19">
        <v>0.368</v>
      </c>
      <c r="K3" s="178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68"/>
      <c r="B4" s="14"/>
      <c r="C4" s="169"/>
      <c r="D4" s="170"/>
      <c r="E4" s="169"/>
      <c r="F4" s="172">
        <v>45476</v>
      </c>
      <c r="G4" s="171">
        <v>11582</v>
      </c>
      <c r="H4" s="171">
        <f t="shared" ref="H4:H40" si="0">G4-I4</f>
        <v>554</v>
      </c>
      <c r="I4" s="169">
        <v>11028</v>
      </c>
      <c r="J4" s="19">
        <v>0.368</v>
      </c>
      <c r="K4" s="178">
        <f t="shared" ref="K4:K40" si="1">I4*J4</f>
        <v>4058.304</v>
      </c>
      <c r="L4" s="179"/>
      <c r="M4" s="19"/>
      <c r="N4" s="19"/>
      <c r="O4" s="19"/>
    </row>
    <row r="5" ht="16.5" spans="1:15">
      <c r="A5" s="168"/>
      <c r="B5" s="14"/>
      <c r="C5" s="169"/>
      <c r="D5" s="170"/>
      <c r="E5" s="169"/>
      <c r="F5" s="169" t="s">
        <v>18</v>
      </c>
      <c r="G5" s="171">
        <v>10500</v>
      </c>
      <c r="H5" s="171">
        <f t="shared" si="0"/>
        <v>500</v>
      </c>
      <c r="I5" s="169">
        <v>10000</v>
      </c>
      <c r="J5" s="14">
        <f>0.042*8</f>
        <v>0.336</v>
      </c>
      <c r="K5" s="178">
        <f t="shared" si="1"/>
        <v>3360</v>
      </c>
      <c r="L5" s="178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68"/>
      <c r="B6" s="14"/>
      <c r="C6" s="169"/>
      <c r="D6" s="170"/>
      <c r="E6" s="169"/>
      <c r="F6" s="172">
        <v>45476</v>
      </c>
      <c r="G6" s="171">
        <v>11583</v>
      </c>
      <c r="H6" s="171">
        <f t="shared" si="0"/>
        <v>555</v>
      </c>
      <c r="I6" s="169">
        <v>11028</v>
      </c>
      <c r="J6" s="14">
        <f>0.042*8</f>
        <v>0.336</v>
      </c>
      <c r="K6" s="178">
        <f t="shared" si="1"/>
        <v>3705.408</v>
      </c>
      <c r="L6" s="180"/>
      <c r="M6" s="19"/>
      <c r="N6" s="19"/>
      <c r="O6" s="19"/>
    </row>
    <row r="7" ht="16" customHeight="1" spans="1:15">
      <c r="A7" s="168"/>
      <c r="B7" s="14"/>
      <c r="C7" s="169"/>
      <c r="D7" s="170"/>
      <c r="E7" s="169"/>
      <c r="F7" s="172">
        <v>45476</v>
      </c>
      <c r="G7" s="171">
        <v>22079.4</v>
      </c>
      <c r="H7" s="171">
        <f t="shared" si="0"/>
        <v>1051.4</v>
      </c>
      <c r="I7" s="169">
        <v>21028</v>
      </c>
      <c r="J7" s="19">
        <v>0.294</v>
      </c>
      <c r="K7" s="178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68"/>
      <c r="B8" s="14"/>
      <c r="C8" s="169"/>
      <c r="D8" s="170"/>
      <c r="E8" s="169"/>
      <c r="F8" s="172">
        <v>45476</v>
      </c>
      <c r="G8" s="171">
        <v>22079.4</v>
      </c>
      <c r="H8" s="171">
        <f t="shared" si="0"/>
        <v>1051.4</v>
      </c>
      <c r="I8" s="169">
        <v>21028</v>
      </c>
      <c r="J8" s="19">
        <v>0.116</v>
      </c>
      <c r="K8" s="178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68">
        <v>45439</v>
      </c>
      <c r="B9" s="14" t="s">
        <v>15</v>
      </c>
      <c r="C9" s="169">
        <v>54404</v>
      </c>
      <c r="D9" s="170" t="s">
        <v>23</v>
      </c>
      <c r="E9" s="169" t="s">
        <v>24</v>
      </c>
      <c r="F9" s="172">
        <v>45470</v>
      </c>
      <c r="G9" s="171">
        <f>I9*1.05</f>
        <v>31500</v>
      </c>
      <c r="H9" s="171">
        <f t="shared" si="0"/>
        <v>1500</v>
      </c>
      <c r="I9" s="169">
        <v>30000</v>
      </c>
      <c r="J9" s="19">
        <v>0.368</v>
      </c>
      <c r="K9" s="178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68"/>
      <c r="B10" s="14"/>
      <c r="C10" s="169"/>
      <c r="D10" s="170"/>
      <c r="E10" s="169"/>
      <c r="F10" s="172">
        <v>45476</v>
      </c>
      <c r="G10" s="171">
        <v>1605</v>
      </c>
      <c r="H10" s="171">
        <f t="shared" si="0"/>
        <v>79</v>
      </c>
      <c r="I10" s="169">
        <v>1526</v>
      </c>
      <c r="J10" s="19">
        <v>0.368</v>
      </c>
      <c r="K10" s="178">
        <f t="shared" si="1"/>
        <v>561.568</v>
      </c>
      <c r="L10" s="179"/>
      <c r="M10" s="19"/>
      <c r="N10" s="14"/>
      <c r="O10" s="19"/>
    </row>
    <row r="11" ht="16.5" spans="1:15">
      <c r="A11" s="168"/>
      <c r="B11" s="14"/>
      <c r="C11" s="169"/>
      <c r="D11" s="170"/>
      <c r="E11" s="169"/>
      <c r="F11" s="172">
        <v>45470</v>
      </c>
      <c r="G11" s="171">
        <f t="shared" ref="G10:G32" si="2">I11*1.05</f>
        <v>31500</v>
      </c>
      <c r="H11" s="171">
        <f t="shared" si="0"/>
        <v>1500</v>
      </c>
      <c r="I11" s="169">
        <v>30000</v>
      </c>
      <c r="J11" s="14">
        <f>0.042*6</f>
        <v>0.252</v>
      </c>
      <c r="K11" s="178">
        <f t="shared" si="1"/>
        <v>7560</v>
      </c>
      <c r="L11" s="178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68"/>
      <c r="B12" s="14"/>
      <c r="C12" s="169"/>
      <c r="D12" s="170"/>
      <c r="E12" s="169"/>
      <c r="F12" s="172">
        <v>45476</v>
      </c>
      <c r="G12" s="171">
        <v>1607</v>
      </c>
      <c r="H12" s="171">
        <f t="shared" si="0"/>
        <v>81</v>
      </c>
      <c r="I12" s="169">
        <v>1526</v>
      </c>
      <c r="J12" s="14">
        <f>0.042*6</f>
        <v>0.252</v>
      </c>
      <c r="K12" s="178">
        <f t="shared" si="1"/>
        <v>384.552</v>
      </c>
      <c r="L12" s="180"/>
      <c r="M12" s="19"/>
      <c r="N12" s="19"/>
      <c r="O12" s="19"/>
    </row>
    <row r="13" ht="16" customHeight="1" spans="1:15">
      <c r="A13" s="168"/>
      <c r="B13" s="14"/>
      <c r="C13" s="169"/>
      <c r="D13" s="170"/>
      <c r="E13" s="169"/>
      <c r="F13" s="172">
        <v>45476</v>
      </c>
      <c r="G13" s="171">
        <v>33102</v>
      </c>
      <c r="H13" s="171">
        <f t="shared" si="0"/>
        <v>1576</v>
      </c>
      <c r="I13" s="169">
        <v>31526</v>
      </c>
      <c r="J13" s="19">
        <v>0.294</v>
      </c>
      <c r="K13" s="178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68"/>
      <c r="B14" s="14"/>
      <c r="C14" s="169"/>
      <c r="D14" s="170"/>
      <c r="E14" s="169"/>
      <c r="F14" s="172">
        <v>45476</v>
      </c>
      <c r="G14" s="171">
        <v>33102</v>
      </c>
      <c r="H14" s="171">
        <f t="shared" si="0"/>
        <v>1576</v>
      </c>
      <c r="I14" s="169">
        <v>31526</v>
      </c>
      <c r="J14" s="19">
        <v>0.116</v>
      </c>
      <c r="K14" s="178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68">
        <v>45477</v>
      </c>
      <c r="B15" s="14" t="s">
        <v>26</v>
      </c>
      <c r="C15" s="169">
        <v>58394</v>
      </c>
      <c r="D15" s="170" t="s">
        <v>27</v>
      </c>
      <c r="E15" s="169" t="s">
        <v>28</v>
      </c>
      <c r="F15" s="172">
        <v>45484</v>
      </c>
      <c r="G15" s="171">
        <f t="shared" si="2"/>
        <v>771.75</v>
      </c>
      <c r="H15" s="171">
        <f t="shared" si="0"/>
        <v>36.75</v>
      </c>
      <c r="I15" s="169">
        <v>735</v>
      </c>
      <c r="J15" s="19">
        <v>0.254</v>
      </c>
      <c r="K15" s="178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68"/>
      <c r="B16" s="14"/>
      <c r="C16" s="169"/>
      <c r="D16" s="170"/>
      <c r="E16" s="169"/>
      <c r="F16" s="172">
        <v>45484</v>
      </c>
      <c r="G16" s="171">
        <f t="shared" si="2"/>
        <v>771.75</v>
      </c>
      <c r="H16" s="171">
        <f t="shared" si="0"/>
        <v>36.75</v>
      </c>
      <c r="I16" s="169">
        <v>735</v>
      </c>
      <c r="J16" s="19">
        <v>0.15</v>
      </c>
      <c r="K16" s="178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68"/>
      <c r="B17" s="14"/>
      <c r="C17" s="169"/>
      <c r="D17" s="170"/>
      <c r="E17" s="169"/>
      <c r="F17" s="172">
        <v>45484</v>
      </c>
      <c r="G17" s="171">
        <v>2200</v>
      </c>
      <c r="H17" s="171">
        <f t="shared" si="0"/>
        <v>100</v>
      </c>
      <c r="I17" s="169">
        <v>2100</v>
      </c>
      <c r="J17" s="19">
        <v>0.12</v>
      </c>
      <c r="K17" s="178">
        <f t="shared" si="1"/>
        <v>252</v>
      </c>
      <c r="L17" s="178" t="s">
        <v>31</v>
      </c>
      <c r="M17" s="19"/>
      <c r="N17" s="19"/>
      <c r="O17" s="19"/>
    </row>
    <row r="18" ht="32" customHeight="1" spans="1:15">
      <c r="A18" s="168"/>
      <c r="B18" s="14"/>
      <c r="C18" s="169"/>
      <c r="D18" s="170"/>
      <c r="E18" s="169"/>
      <c r="F18" s="172">
        <v>45485</v>
      </c>
      <c r="G18" s="171">
        <v>30500</v>
      </c>
      <c r="H18" s="171">
        <f t="shared" si="0"/>
        <v>8</v>
      </c>
      <c r="I18" s="169">
        <v>30492</v>
      </c>
      <c r="J18" s="19">
        <v>0.12</v>
      </c>
      <c r="K18" s="178">
        <f t="shared" si="1"/>
        <v>3659.04</v>
      </c>
      <c r="L18" s="180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73">
        <v>45484</v>
      </c>
      <c r="G19" s="171">
        <v>561</v>
      </c>
      <c r="H19" s="171">
        <f t="shared" si="0"/>
        <v>26</v>
      </c>
      <c r="I19" s="12">
        <v>535</v>
      </c>
      <c r="J19" s="19">
        <v>0.254</v>
      </c>
      <c r="K19" s="178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73">
        <v>45484</v>
      </c>
      <c r="G20" s="171">
        <v>561</v>
      </c>
      <c r="H20" s="171">
        <f t="shared" si="0"/>
        <v>26</v>
      </c>
      <c r="I20" s="12">
        <v>535</v>
      </c>
      <c r="J20" s="19">
        <v>0.15</v>
      </c>
      <c r="K20" s="178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68">
        <v>45483</v>
      </c>
      <c r="B21" s="14" t="s">
        <v>26</v>
      </c>
      <c r="C21" s="169" t="s">
        <v>34</v>
      </c>
      <c r="D21" s="170" t="s">
        <v>35</v>
      </c>
      <c r="E21" s="169" t="s">
        <v>36</v>
      </c>
      <c r="F21" s="172">
        <v>45491</v>
      </c>
      <c r="G21" s="171">
        <f t="shared" si="2"/>
        <v>25213.65</v>
      </c>
      <c r="H21" s="171">
        <f t="shared" si="0"/>
        <v>1200.65</v>
      </c>
      <c r="I21" s="12">
        <v>24013</v>
      </c>
      <c r="J21" s="19">
        <v>0.368</v>
      </c>
      <c r="K21" s="178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68"/>
      <c r="B22" s="14"/>
      <c r="C22" s="169"/>
      <c r="D22" s="170"/>
      <c r="E22" s="169"/>
      <c r="F22" s="172">
        <v>45491</v>
      </c>
      <c r="G22" s="171">
        <f t="shared" si="2"/>
        <v>25213.65</v>
      </c>
      <c r="H22" s="171">
        <f t="shared" si="0"/>
        <v>1200.65</v>
      </c>
      <c r="I22" s="12">
        <v>24013</v>
      </c>
      <c r="J22" s="14">
        <f>0.042*7</f>
        <v>0.294</v>
      </c>
      <c r="K22" s="178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68"/>
      <c r="B23" s="14"/>
      <c r="C23" s="169"/>
      <c r="D23" s="170"/>
      <c r="E23" s="169"/>
      <c r="F23" s="172">
        <v>45491</v>
      </c>
      <c r="G23" s="171">
        <f t="shared" si="2"/>
        <v>25213.65</v>
      </c>
      <c r="H23" s="171">
        <f t="shared" si="0"/>
        <v>1200.65</v>
      </c>
      <c r="I23" s="12">
        <v>24013</v>
      </c>
      <c r="J23" s="19">
        <v>0.294</v>
      </c>
      <c r="K23" s="178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68"/>
      <c r="B24" s="14"/>
      <c r="C24" s="169"/>
      <c r="D24" s="170"/>
      <c r="E24" s="169"/>
      <c r="F24" s="172">
        <v>45491</v>
      </c>
      <c r="G24" s="171">
        <f t="shared" si="2"/>
        <v>25213.65</v>
      </c>
      <c r="H24" s="171">
        <f t="shared" si="0"/>
        <v>1200.65</v>
      </c>
      <c r="I24" s="12">
        <v>24013</v>
      </c>
      <c r="J24" s="19">
        <v>0.116</v>
      </c>
      <c r="K24" s="178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68">
        <v>45492</v>
      </c>
      <c r="B25" s="14" t="s">
        <v>39</v>
      </c>
      <c r="C25" s="169" t="s">
        <v>40</v>
      </c>
      <c r="D25" s="170" t="s">
        <v>41</v>
      </c>
      <c r="E25" s="169" t="s">
        <v>42</v>
      </c>
      <c r="F25" s="172">
        <v>45503</v>
      </c>
      <c r="G25" s="171">
        <f t="shared" si="2"/>
        <v>10500</v>
      </c>
      <c r="H25" s="171">
        <f t="shared" si="0"/>
        <v>500</v>
      </c>
      <c r="I25" s="12">
        <v>10000</v>
      </c>
      <c r="J25" s="19">
        <v>0.368</v>
      </c>
      <c r="K25" s="178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68"/>
      <c r="B26" s="14"/>
      <c r="C26" s="169"/>
      <c r="D26" s="170"/>
      <c r="E26" s="169"/>
      <c r="F26" s="172">
        <v>45503</v>
      </c>
      <c r="G26" s="171">
        <f t="shared" si="2"/>
        <v>10500</v>
      </c>
      <c r="H26" s="171">
        <f t="shared" si="0"/>
        <v>500</v>
      </c>
      <c r="I26" s="12">
        <v>10000</v>
      </c>
      <c r="J26" s="14">
        <f>0.042*7</f>
        <v>0.294</v>
      </c>
      <c r="K26" s="178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68"/>
      <c r="B27" s="14"/>
      <c r="C27" s="169"/>
      <c r="D27" s="170"/>
      <c r="E27" s="169"/>
      <c r="F27" s="172">
        <v>45503</v>
      </c>
      <c r="G27" s="171">
        <f t="shared" si="2"/>
        <v>10500</v>
      </c>
      <c r="H27" s="171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68"/>
      <c r="B28" s="14"/>
      <c r="C28" s="169"/>
      <c r="D28" s="170"/>
      <c r="E28" s="169"/>
      <c r="F28" s="172">
        <v>45503</v>
      </c>
      <c r="G28" s="171">
        <f t="shared" si="2"/>
        <v>10500</v>
      </c>
      <c r="H28" s="171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68">
        <v>45499</v>
      </c>
      <c r="B29" s="14" t="s">
        <v>39</v>
      </c>
      <c r="C29" s="169" t="s">
        <v>43</v>
      </c>
      <c r="D29" s="170" t="s">
        <v>44</v>
      </c>
      <c r="E29" s="169" t="s">
        <v>45</v>
      </c>
      <c r="F29" s="172">
        <v>45503</v>
      </c>
      <c r="G29" s="171">
        <f t="shared" si="2"/>
        <v>9765</v>
      </c>
      <c r="H29" s="171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68"/>
      <c r="B30" s="14"/>
      <c r="C30" s="169"/>
      <c r="D30" s="170"/>
      <c r="E30" s="169"/>
      <c r="F30" s="172">
        <v>45503</v>
      </c>
      <c r="G30" s="171">
        <f t="shared" si="2"/>
        <v>9765</v>
      </c>
      <c r="H30" s="171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68"/>
      <c r="B31" s="14"/>
      <c r="C31" s="169"/>
      <c r="D31" s="170"/>
      <c r="E31" s="169"/>
      <c r="F31" s="172">
        <v>45506</v>
      </c>
      <c r="G31" s="171">
        <f t="shared" si="2"/>
        <v>9765</v>
      </c>
      <c r="H31" s="171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68"/>
      <c r="B32" s="14"/>
      <c r="C32" s="169"/>
      <c r="D32" s="170"/>
      <c r="E32" s="169"/>
      <c r="F32" s="172">
        <v>45506</v>
      </c>
      <c r="G32" s="171">
        <f t="shared" si="2"/>
        <v>9765</v>
      </c>
      <c r="H32" s="171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74">
        <v>45439</v>
      </c>
      <c r="B33" s="175" t="s">
        <v>15</v>
      </c>
      <c r="C33" s="176">
        <v>54401</v>
      </c>
      <c r="D33" s="177" t="s">
        <v>16</v>
      </c>
      <c r="E33" s="176" t="s">
        <v>17</v>
      </c>
      <c r="F33" s="169" t="s">
        <v>46</v>
      </c>
      <c r="G33" s="12">
        <v>0</v>
      </c>
      <c r="H33" s="12">
        <v>0</v>
      </c>
      <c r="I33" s="12">
        <v>10000</v>
      </c>
      <c r="J33" s="14">
        <v>0.042</v>
      </c>
      <c r="K33" s="178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74">
        <v>45439</v>
      </c>
      <c r="B34" s="175" t="s">
        <v>15</v>
      </c>
      <c r="C34" s="176">
        <v>54404</v>
      </c>
      <c r="D34" s="177" t="s">
        <v>23</v>
      </c>
      <c r="E34" s="176" t="s">
        <v>24</v>
      </c>
      <c r="F34" s="169" t="s">
        <v>46</v>
      </c>
      <c r="G34" s="12">
        <v>0</v>
      </c>
      <c r="H34" s="12">
        <v>0</v>
      </c>
      <c r="I34" s="12">
        <v>30000</v>
      </c>
      <c r="J34" s="14">
        <v>0.042</v>
      </c>
      <c r="K34" s="178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68">
        <v>45477</v>
      </c>
      <c r="B35" s="14" t="s">
        <v>26</v>
      </c>
      <c r="C35" s="169">
        <v>58401</v>
      </c>
      <c r="D35" s="170" t="s">
        <v>32</v>
      </c>
      <c r="E35" s="169" t="s">
        <v>33</v>
      </c>
      <c r="F35" s="172">
        <v>45484</v>
      </c>
      <c r="G35" s="171">
        <v>32552</v>
      </c>
      <c r="H35" s="171">
        <f>G35-I35</f>
        <v>1550</v>
      </c>
      <c r="I35" s="12">
        <v>31002</v>
      </c>
      <c r="J35" s="19">
        <v>0.1</v>
      </c>
      <c r="K35" s="178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220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221</v>
      </c>
      <c r="B2" s="5" t="s">
        <v>222</v>
      </c>
      <c r="C2" s="5" t="s">
        <v>223</v>
      </c>
      <c r="D2" s="6" t="s">
        <v>4</v>
      </c>
      <c r="E2" s="5" t="s">
        <v>224</v>
      </c>
      <c r="F2" s="7" t="s">
        <v>225</v>
      </c>
      <c r="G2" s="8" t="s">
        <v>226</v>
      </c>
      <c r="H2" s="9" t="s">
        <v>227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228</v>
      </c>
      <c r="D3" s="13" t="s">
        <v>229</v>
      </c>
      <c r="E3" s="12" t="s">
        <v>230</v>
      </c>
      <c r="F3" s="14" t="s">
        <v>231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232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233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234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235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3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workbookViewId="0">
      <selection activeCell="A59" sqref="A59:J7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2" width="10.5454545454545"/>
  </cols>
  <sheetData>
    <row r="1" s="1" customFormat="1" ht="21" spans="1:14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M1" s="1" t="s">
        <v>117</v>
      </c>
      <c r="N1" s="1" t="s">
        <v>118</v>
      </c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3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>H3*I3</f>
        <v>34924.8</v>
      </c>
      <c r="K3">
        <v>35593.64</v>
      </c>
      <c r="M3">
        <f>K3-J3</f>
        <v>668.839999999997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ref="J4:J35" si="0">H4*I4</f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spans="1:13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  <c r="K8">
        <v>5467.39</v>
      </c>
      <c r="M8">
        <f>K8-J8</f>
        <v>91.3900000000003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160">
        <f t="shared" si="0"/>
        <v>2262.4</v>
      </c>
    </row>
    <row r="21" ht="16.5" spans="1:10">
      <c r="A21" s="89"/>
      <c r="B21" s="90"/>
      <c r="C21" s="90"/>
      <c r="D21" s="91"/>
      <c r="E21" s="90"/>
      <c r="F21" s="87"/>
      <c r="G21" s="42" t="s">
        <v>22</v>
      </c>
      <c r="H21" s="77">
        <f>38000</f>
        <v>38000</v>
      </c>
      <c r="I21" s="42">
        <v>0.11</v>
      </c>
      <c r="J21" s="160">
        <f t="shared" si="0"/>
        <v>4180</v>
      </c>
    </row>
    <row r="22" ht="16.5" spans="1:13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42">
        <f t="shared" si="0"/>
        <v>4848</v>
      </c>
      <c r="K22">
        <v>6567.8</v>
      </c>
      <c r="M22">
        <f>K22-J20-J22</f>
        <v>-542.6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160">
        <f t="shared" si="0"/>
        <v>115.2</v>
      </c>
    </row>
    <row r="24" ht="16.5" spans="1:13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160">
        <f t="shared" si="0"/>
        <v>6384</v>
      </c>
      <c r="K24">
        <v>6626.88</v>
      </c>
      <c r="M24">
        <f>K24-J24</f>
        <v>242.88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160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4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42">
        <f t="shared" si="0"/>
        <v>0</v>
      </c>
    </row>
    <row r="28" ht="16.5" spans="1:11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160">
        <f t="shared" si="0"/>
        <v>5700</v>
      </c>
      <c r="K28">
        <v>38000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3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  <c r="K30">
        <v>13085.18</v>
      </c>
      <c r="M30">
        <f>K30-J29-J34</f>
        <v>-824.82</v>
      </c>
    </row>
    <row r="31" ht="16.5" spans="1:13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  <c r="K31">
        <v>11715.84</v>
      </c>
      <c r="M31">
        <f>K31-J6-J31</f>
        <v>515.84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ref="J36:J78" si="1">H36*I36</f>
        <v>1400</v>
      </c>
    </row>
    <row r="37" ht="16.5" spans="1:11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1"/>
        <v>550</v>
      </c>
      <c r="K37">
        <v>1430</v>
      </c>
    </row>
    <row r="38" ht="16.5" spans="1:13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1"/>
        <v>840</v>
      </c>
      <c r="K38">
        <v>2050</v>
      </c>
      <c r="M38">
        <f>K38-J33-J38</f>
        <v>-134</v>
      </c>
    </row>
    <row r="39" ht="16.5" spans="1:13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1"/>
        <v>14275.8</v>
      </c>
      <c r="K39">
        <v>18683.98</v>
      </c>
      <c r="M39">
        <f>K39-J39-J46</f>
        <v>329.38</v>
      </c>
    </row>
    <row r="40" ht="16.5" spans="1:13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1"/>
        <v>12840</v>
      </c>
      <c r="K40">
        <v>14160.37</v>
      </c>
      <c r="M40">
        <f>K40-J40</f>
        <v>1320.37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1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1"/>
        <v>2640</v>
      </c>
    </row>
    <row r="43" ht="16.5" spans="1:13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1"/>
        <v>288</v>
      </c>
      <c r="K43">
        <v>4393</v>
      </c>
      <c r="M43">
        <f>K43-J36-J42-J43</f>
        <v>65</v>
      </c>
    </row>
    <row r="44" ht="16.5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1"/>
        <v>1320</v>
      </c>
    </row>
    <row r="45" ht="16.5" spans="1:13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1"/>
        <v>2016</v>
      </c>
      <c r="K45">
        <v>2184</v>
      </c>
      <c r="M45">
        <f>K45-J45</f>
        <v>168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1"/>
        <v>4078.8</v>
      </c>
    </row>
    <row r="47" ht="33" spans="1:11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1"/>
        <v>2864.45</v>
      </c>
      <c r="K47"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9" t="s">
        <v>152</v>
      </c>
      <c r="G48" s="92" t="s">
        <v>153</v>
      </c>
      <c r="H48" s="92">
        <v>40314</v>
      </c>
      <c r="I48" s="92">
        <v>0.05</v>
      </c>
      <c r="J48" s="160">
        <f t="shared" si="1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160">
        <f t="shared" si="1"/>
        <v>12094.2</v>
      </c>
    </row>
    <row r="50" ht="16.5" spans="1:10">
      <c r="A50" s="89"/>
      <c r="B50" s="89"/>
      <c r="C50" s="89"/>
      <c r="D50" s="94"/>
      <c r="E50" s="89"/>
      <c r="F50" s="89" t="s">
        <v>140</v>
      </c>
      <c r="G50" s="92" t="s">
        <v>157</v>
      </c>
      <c r="H50" s="92">
        <v>900</v>
      </c>
      <c r="I50" s="92">
        <v>0.18</v>
      </c>
      <c r="J50" s="42">
        <f t="shared" si="1"/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42" t="s">
        <v>22</v>
      </c>
      <c r="H51" s="77">
        <f>38000*0.01</f>
        <v>380</v>
      </c>
      <c r="I51" s="42">
        <v>0.11</v>
      </c>
      <c r="J51" s="42">
        <f t="shared" si="1"/>
        <v>41.8</v>
      </c>
    </row>
    <row r="52" ht="16.5" spans="1:11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42">
        <f t="shared" si="1"/>
        <v>63.84</v>
      </c>
      <c r="K52">
        <v>63.84</v>
      </c>
    </row>
    <row r="53" ht="16.5" spans="1:13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160">
        <f t="shared" si="1"/>
        <v>1644.75</v>
      </c>
      <c r="K53">
        <v>1140</v>
      </c>
      <c r="M53">
        <f>K53-J53</f>
        <v>-504.75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42">
        <f t="shared" si="1"/>
        <v>0</v>
      </c>
    </row>
    <row r="55" ht="16.5" spans="1:10">
      <c r="A55" s="89"/>
      <c r="B55" s="90"/>
      <c r="C55" s="90"/>
      <c r="D55" s="91"/>
      <c r="E55" s="90"/>
      <c r="F55" s="97"/>
      <c r="G55" s="42" t="s">
        <v>136</v>
      </c>
      <c r="H55" s="77">
        <f>48+105+135+90+45</f>
        <v>423</v>
      </c>
      <c r="I55" s="42">
        <v>0.15</v>
      </c>
      <c r="J55" s="42">
        <f t="shared" si="1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1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1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1"/>
        <v>180</v>
      </c>
    </row>
    <row r="59" ht="16.5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1"/>
        <v>2153.91</v>
      </c>
    </row>
    <row r="60" ht="16.5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1"/>
        <v>0</v>
      </c>
    </row>
    <row r="61" ht="16.5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1"/>
        <v>0</v>
      </c>
    </row>
    <row r="62" ht="16.5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1">
        <f t="shared" si="1"/>
        <v>341.544</v>
      </c>
    </row>
    <row r="63" ht="16.5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1"/>
        <v>487.92</v>
      </c>
    </row>
    <row r="64" ht="16.5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1"/>
        <v>223.63</v>
      </c>
    </row>
    <row r="65" ht="16.5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1"/>
        <v>169.68</v>
      </c>
    </row>
    <row r="66" ht="16.5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1"/>
        <v>4696.8</v>
      </c>
    </row>
    <row r="67" ht="16.5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si="1"/>
        <v>5840.1</v>
      </c>
    </row>
    <row r="68" ht="16.5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5" ht="28.5" spans="1:10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</row>
    <row r="86" ht="14.5" spans="1:10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0">
      <c r="A88" s="161">
        <v>1</v>
      </c>
      <c r="B88" s="108">
        <v>45824</v>
      </c>
      <c r="C88" s="109" t="s">
        <v>196</v>
      </c>
      <c r="D88" s="109" t="s">
        <v>197</v>
      </c>
      <c r="E88" s="110" t="s">
        <v>198</v>
      </c>
      <c r="F88" s="110" t="s">
        <v>199</v>
      </c>
      <c r="G88" s="110" t="s">
        <v>200</v>
      </c>
      <c r="H88" s="110">
        <v>36.7</v>
      </c>
      <c r="I88" s="140">
        <v>66670.42</v>
      </c>
      <c r="J88" s="110"/>
    </row>
    <row r="89" spans="1:11">
      <c r="A89" s="162"/>
      <c r="B89" s="112"/>
      <c r="C89" s="113"/>
      <c r="D89" s="113"/>
      <c r="E89" s="110" t="s">
        <v>201</v>
      </c>
      <c r="F89" s="110" t="s">
        <v>199</v>
      </c>
      <c r="G89" s="110" t="s">
        <v>200</v>
      </c>
      <c r="H89" s="110">
        <v>28.7</v>
      </c>
      <c r="I89" s="142"/>
      <c r="J89" s="110"/>
      <c r="K89">
        <f>72098.89-I88</f>
        <v>5428.47</v>
      </c>
    </row>
    <row r="90" spans="1:10">
      <c r="A90" s="162"/>
      <c r="B90" s="112"/>
      <c r="C90" s="113"/>
      <c r="D90" s="113"/>
      <c r="E90" s="110" t="s">
        <v>198</v>
      </c>
      <c r="F90" s="110" t="s">
        <v>199</v>
      </c>
      <c r="G90" s="110" t="s">
        <v>200</v>
      </c>
      <c r="H90" s="110">
        <v>2.1</v>
      </c>
      <c r="I90" s="142"/>
      <c r="J90" s="110"/>
    </row>
    <row r="91" spans="1:11">
      <c r="A91" s="162"/>
      <c r="B91" s="112"/>
      <c r="C91" s="113"/>
      <c r="D91" s="113"/>
      <c r="E91" s="110" t="s">
        <v>201</v>
      </c>
      <c r="F91" s="110" t="s">
        <v>199</v>
      </c>
      <c r="G91" s="110" t="s">
        <v>200</v>
      </c>
      <c r="H91" s="110">
        <v>0.6</v>
      </c>
      <c r="I91" s="142"/>
      <c r="J91" s="110"/>
      <c r="K91">
        <f>71875.34-I88</f>
        <v>5204.92</v>
      </c>
    </row>
    <row r="92" spans="1:10">
      <c r="A92" s="162"/>
      <c r="B92" s="112"/>
      <c r="C92" s="113"/>
      <c r="D92" s="113"/>
      <c r="E92" s="110" t="s">
        <v>202</v>
      </c>
      <c r="F92" s="110" t="s">
        <v>199</v>
      </c>
      <c r="G92" s="110" t="s">
        <v>200</v>
      </c>
      <c r="H92" s="110">
        <v>39.7</v>
      </c>
      <c r="I92" s="142"/>
      <c r="J92" s="110"/>
    </row>
    <row r="93" spans="1:10">
      <c r="A93" s="162"/>
      <c r="B93" s="112"/>
      <c r="C93" s="113"/>
      <c r="D93" s="113"/>
      <c r="E93" s="110" t="s">
        <v>203</v>
      </c>
      <c r="F93" s="110" t="s">
        <v>199</v>
      </c>
      <c r="G93" s="110" t="s">
        <v>200</v>
      </c>
      <c r="H93" s="110">
        <v>28.6</v>
      </c>
      <c r="I93" s="142"/>
      <c r="J93" s="110"/>
    </row>
    <row r="94" spans="1:10">
      <c r="A94" s="162"/>
      <c r="B94" s="112"/>
      <c r="C94" s="113"/>
      <c r="D94" s="113"/>
      <c r="E94" s="110" t="s">
        <v>204</v>
      </c>
      <c r="F94" s="110" t="s">
        <v>199</v>
      </c>
      <c r="G94" s="110" t="s">
        <v>200</v>
      </c>
      <c r="H94" s="110">
        <v>1545</v>
      </c>
      <c r="I94" s="142"/>
      <c r="J94" s="110"/>
    </row>
    <row r="95" spans="1:10">
      <c r="A95" s="163"/>
      <c r="B95" s="115"/>
      <c r="C95" s="116"/>
      <c r="D95" s="116"/>
      <c r="E95" s="110" t="s">
        <v>203</v>
      </c>
      <c r="F95" s="110" t="s">
        <v>199</v>
      </c>
      <c r="G95" s="110" t="s">
        <v>200</v>
      </c>
      <c r="H95" s="110">
        <v>7.19</v>
      </c>
      <c r="I95" s="144"/>
      <c r="J95" s="110"/>
    </row>
    <row r="96" spans="1:10">
      <c r="A96" s="164">
        <v>1</v>
      </c>
      <c r="B96" s="118">
        <v>45824</v>
      </c>
      <c r="C96" s="119" t="s">
        <v>196</v>
      </c>
      <c r="D96" s="119" t="s">
        <v>197</v>
      </c>
      <c r="E96" s="120" t="s">
        <v>198</v>
      </c>
      <c r="F96" s="120" t="s">
        <v>199</v>
      </c>
      <c r="G96" s="120" t="s">
        <v>200</v>
      </c>
      <c r="H96" s="120">
        <v>38.6</v>
      </c>
      <c r="I96" s="145">
        <v>111627.85</v>
      </c>
      <c r="J96" s="120"/>
    </row>
    <row r="97" spans="1:10">
      <c r="A97" s="165"/>
      <c r="B97" s="122"/>
      <c r="C97" s="123"/>
      <c r="D97" s="123"/>
      <c r="E97" s="120" t="s">
        <v>201</v>
      </c>
      <c r="F97" s="120" t="s">
        <v>199</v>
      </c>
      <c r="G97" s="120" t="s">
        <v>200</v>
      </c>
      <c r="H97" s="120">
        <v>24</v>
      </c>
      <c r="I97" s="146"/>
      <c r="J97" s="120"/>
    </row>
    <row r="98" spans="1:10">
      <c r="A98" s="165"/>
      <c r="B98" s="122"/>
      <c r="C98" s="123"/>
      <c r="D98" s="123"/>
      <c r="E98" s="120" t="s">
        <v>202</v>
      </c>
      <c r="F98" s="120" t="s">
        <v>199</v>
      </c>
      <c r="G98" s="120" t="s">
        <v>200</v>
      </c>
      <c r="H98" s="120">
        <v>83.2</v>
      </c>
      <c r="I98" s="146"/>
      <c r="J98" s="120"/>
    </row>
    <row r="99" spans="1:10">
      <c r="A99" s="165"/>
      <c r="B99" s="122"/>
      <c r="C99" s="123"/>
      <c r="D99" s="123"/>
      <c r="E99" s="120" t="s">
        <v>198</v>
      </c>
      <c r="F99" s="120" t="s">
        <v>199</v>
      </c>
      <c r="G99" s="120" t="s">
        <v>200</v>
      </c>
      <c r="H99" s="120">
        <v>15.1</v>
      </c>
      <c r="I99" s="146"/>
      <c r="J99" s="120"/>
    </row>
    <row r="100" spans="1:10">
      <c r="A100" s="165"/>
      <c r="B100" s="122"/>
      <c r="C100" s="123"/>
      <c r="D100" s="123"/>
      <c r="E100" s="120" t="s">
        <v>201</v>
      </c>
      <c r="F100" s="120" t="s">
        <v>199</v>
      </c>
      <c r="G100" s="120" t="s">
        <v>200</v>
      </c>
      <c r="H100" s="120">
        <v>9</v>
      </c>
      <c r="I100" s="146"/>
      <c r="J100" s="120"/>
    </row>
    <row r="101" spans="1:12">
      <c r="A101" s="165"/>
      <c r="B101" s="122"/>
      <c r="C101" s="123"/>
      <c r="D101" s="123"/>
      <c r="E101" s="120" t="s">
        <v>202</v>
      </c>
      <c r="F101" s="120" t="s">
        <v>199</v>
      </c>
      <c r="G101" s="120" t="s">
        <v>200</v>
      </c>
      <c r="H101" s="120">
        <v>35.3</v>
      </c>
      <c r="I101" s="146"/>
      <c r="J101" s="120"/>
      <c r="L101">
        <f>114267.85-I96</f>
        <v>2640</v>
      </c>
    </row>
    <row r="102" spans="1:10">
      <c r="A102" s="165"/>
      <c r="B102" s="122"/>
      <c r="C102" s="123"/>
      <c r="D102" s="123"/>
      <c r="E102" s="120" t="s">
        <v>204</v>
      </c>
      <c r="F102" s="120" t="s">
        <v>199</v>
      </c>
      <c r="G102" s="120" t="s">
        <v>200</v>
      </c>
      <c r="H102" s="120">
        <v>2600</v>
      </c>
      <c r="I102" s="146"/>
      <c r="J102" s="120"/>
    </row>
    <row r="103" spans="1:10">
      <c r="A103" s="165"/>
      <c r="B103" s="122"/>
      <c r="C103" s="123"/>
      <c r="D103" s="123"/>
      <c r="E103" s="120" t="s">
        <v>198</v>
      </c>
      <c r="F103" s="120" t="s">
        <v>199</v>
      </c>
      <c r="G103" s="120" t="s">
        <v>200</v>
      </c>
      <c r="H103" s="120">
        <v>15.3</v>
      </c>
      <c r="I103" s="146"/>
      <c r="J103" s="120"/>
    </row>
    <row r="104" spans="1:10">
      <c r="A104" s="165"/>
      <c r="B104" s="122"/>
      <c r="C104" s="123"/>
      <c r="D104" s="123"/>
      <c r="E104" s="120" t="s">
        <v>201</v>
      </c>
      <c r="F104" s="120" t="s">
        <v>199</v>
      </c>
      <c r="G104" s="120" t="s">
        <v>200</v>
      </c>
      <c r="H104" s="120">
        <v>9.8</v>
      </c>
      <c r="I104" s="146"/>
      <c r="J104" s="120"/>
    </row>
    <row r="105" spans="1:10">
      <c r="A105" s="165"/>
      <c r="B105" s="122"/>
      <c r="C105" s="123"/>
      <c r="D105" s="123"/>
      <c r="E105" s="120" t="s">
        <v>205</v>
      </c>
      <c r="F105" s="120" t="s">
        <v>199</v>
      </c>
      <c r="G105" s="120" t="s">
        <v>200</v>
      </c>
      <c r="H105" s="120">
        <v>7</v>
      </c>
      <c r="I105" s="146"/>
      <c r="J105" s="120"/>
    </row>
    <row r="106" spans="1:10">
      <c r="A106" s="165"/>
      <c r="B106" s="122"/>
      <c r="C106" s="123"/>
      <c r="D106" s="123"/>
      <c r="E106" s="120" t="s">
        <v>203</v>
      </c>
      <c r="F106" s="120" t="s">
        <v>199</v>
      </c>
      <c r="G106" s="120" t="s">
        <v>200</v>
      </c>
      <c r="H106" s="120">
        <v>26.1</v>
      </c>
      <c r="I106" s="146"/>
      <c r="J106" s="120"/>
    </row>
    <row r="107" spans="1:10">
      <c r="A107" s="166"/>
      <c r="B107" s="125"/>
      <c r="C107" s="126"/>
      <c r="D107" s="126"/>
      <c r="E107" s="120" t="s">
        <v>203</v>
      </c>
      <c r="F107" s="120" t="s">
        <v>199</v>
      </c>
      <c r="G107" s="120" t="s">
        <v>200</v>
      </c>
      <c r="H107" s="120">
        <v>7.19</v>
      </c>
      <c r="I107" s="167"/>
      <c r="J107" s="120"/>
    </row>
  </sheetData>
  <autoFilter xmlns:etc="http://www.wps.cn/officeDocument/2017/etCustomData" ref="A1:J79" etc:filterBottomFollowUsedRange="0">
    <extLst/>
  </autoFilter>
  <mergeCells count="90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95"/>
    <mergeCell ref="A96:A107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95"/>
    <mergeCell ref="I96:I107"/>
    <mergeCell ref="J86:J8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5"/>
  <sheetViews>
    <sheetView topLeftCell="A76" workbookViewId="0">
      <selection activeCell="K88" sqref="K88:K9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1.8181818181818"/>
    <col min="13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 t="shared" ref="J3:J66" si="0">H3*I3</f>
        <v>34924.8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si="0"/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spans="1:10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92">
        <f t="shared" si="0"/>
        <v>2262.4</v>
      </c>
    </row>
    <row r="21" ht="16.5" spans="1:10">
      <c r="A21" s="89"/>
      <c r="B21" s="90"/>
      <c r="C21" s="90"/>
      <c r="D21" s="91"/>
      <c r="E21" s="90"/>
      <c r="F21" s="89"/>
      <c r="G21" s="92" t="s">
        <v>22</v>
      </c>
      <c r="H21" s="93">
        <f>38000</f>
        <v>38000</v>
      </c>
      <c r="I21" s="92">
        <v>0.11</v>
      </c>
      <c r="J21" s="92">
        <f t="shared" si="0"/>
        <v>4180</v>
      </c>
    </row>
    <row r="22" ht="16.5" spans="1:10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92">
        <f t="shared" si="0"/>
        <v>4848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42">
        <f t="shared" si="0"/>
        <v>115.2</v>
      </c>
    </row>
    <row r="24" ht="16.5" spans="1:10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92">
        <f t="shared" si="0"/>
        <v>6384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92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9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92">
        <f t="shared" si="0"/>
        <v>0</v>
      </c>
    </row>
    <row r="28" ht="16.5" spans="1:10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92">
        <f t="shared" si="0"/>
        <v>5700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0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</row>
    <row r="31" ht="16.5" spans="1:10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si="0"/>
        <v>1400</v>
      </c>
    </row>
    <row r="37" ht="16.5" spans="1:10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0"/>
        <v>550</v>
      </c>
    </row>
    <row r="38" ht="16.5" spans="1:10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0"/>
        <v>840</v>
      </c>
    </row>
    <row r="39" ht="16.5" spans="1:10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0"/>
        <v>14275.8</v>
      </c>
    </row>
    <row r="40" ht="16.5" spans="1:10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0"/>
        <v>12840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0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0"/>
        <v>2640</v>
      </c>
    </row>
    <row r="43" ht="16.5" spans="1:10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0"/>
        <v>288</v>
      </c>
    </row>
    <row r="44" ht="16.5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0"/>
        <v>1320</v>
      </c>
    </row>
    <row r="45" ht="16.5" spans="1:10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0"/>
        <v>2016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0"/>
        <v>4078.8</v>
      </c>
    </row>
    <row r="47" ht="33" spans="1:10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0"/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7" t="s">
        <v>152</v>
      </c>
      <c r="G48" s="42" t="s">
        <v>153</v>
      </c>
      <c r="H48" s="42">
        <v>40314</v>
      </c>
      <c r="I48" s="42">
        <v>0.05</v>
      </c>
      <c r="J48" s="42">
        <f t="shared" si="0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92">
        <f t="shared" si="0"/>
        <v>12094.2</v>
      </c>
    </row>
    <row r="50" ht="16.5" spans="1:10">
      <c r="A50" s="89"/>
      <c r="B50" s="89"/>
      <c r="C50" s="89"/>
      <c r="D50" s="94"/>
      <c r="E50" s="89"/>
      <c r="F50" s="87" t="s">
        <v>140</v>
      </c>
      <c r="G50" s="42" t="s">
        <v>157</v>
      </c>
      <c r="H50" s="42">
        <v>900</v>
      </c>
      <c r="I50" s="42">
        <v>0.18</v>
      </c>
      <c r="J50" s="42">
        <f t="shared" si="0"/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92" t="s">
        <v>22</v>
      </c>
      <c r="H51" s="93">
        <f>38000*0.01</f>
        <v>380</v>
      </c>
      <c r="I51" s="92">
        <v>0.11</v>
      </c>
      <c r="J51" s="92">
        <f t="shared" si="0"/>
        <v>41.8</v>
      </c>
    </row>
    <row r="52" ht="16.5" spans="1:10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92">
        <f t="shared" si="0"/>
        <v>63.84</v>
      </c>
    </row>
    <row r="53" ht="16.5" spans="1:10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92">
        <f t="shared" si="0"/>
        <v>1644.75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92">
        <f t="shared" si="0"/>
        <v>0</v>
      </c>
    </row>
    <row r="55" ht="16.5" spans="1:10">
      <c r="A55" s="89"/>
      <c r="B55" s="90"/>
      <c r="C55" s="90"/>
      <c r="D55" s="91"/>
      <c r="E55" s="90"/>
      <c r="F55" s="97"/>
      <c r="G55" s="92" t="s">
        <v>136</v>
      </c>
      <c r="H55" s="93">
        <f>48+105+135+90+45</f>
        <v>423</v>
      </c>
      <c r="I55" s="92">
        <v>0.15</v>
      </c>
      <c r="J55" s="92">
        <f t="shared" si="0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0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0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0"/>
        <v>180</v>
      </c>
    </row>
    <row r="59" ht="16.5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0"/>
        <v>2153.91</v>
      </c>
    </row>
    <row r="60" ht="16.5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0"/>
        <v>0</v>
      </c>
    </row>
    <row r="61" ht="16.5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0"/>
        <v>0</v>
      </c>
    </row>
    <row r="62" ht="16.5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3">
        <f t="shared" si="0"/>
        <v>341.544</v>
      </c>
    </row>
    <row r="63" ht="16.5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0"/>
        <v>487.92</v>
      </c>
    </row>
    <row r="64" ht="16.5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0"/>
        <v>223.63</v>
      </c>
    </row>
    <row r="65" ht="16.5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0"/>
        <v>169.68</v>
      </c>
    </row>
    <row r="66" ht="16.5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0"/>
        <v>4696.8</v>
      </c>
    </row>
    <row r="67" ht="16.5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ref="J67:J78" si="1">H67*I67</f>
        <v>5840.1</v>
      </c>
    </row>
    <row r="68" ht="16.5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3" spans="11:11">
      <c r="K83" s="139"/>
    </row>
    <row r="84" spans="11:11">
      <c r="K84" s="139"/>
    </row>
    <row r="85" ht="28.5" spans="1:11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  <c r="K85" s="139"/>
    </row>
    <row r="86" ht="14.5" spans="1:11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  <c r="K86" s="139"/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5">
      <c r="A88" s="107">
        <v>1</v>
      </c>
      <c r="B88" s="108">
        <v>45824</v>
      </c>
      <c r="C88" s="109" t="s">
        <v>196</v>
      </c>
      <c r="D88" s="109" t="s">
        <v>197</v>
      </c>
      <c r="E88" s="110" t="s">
        <v>198</v>
      </c>
      <c r="F88" s="110"/>
      <c r="G88" s="110" t="s">
        <v>200</v>
      </c>
      <c r="H88" s="110">
        <v>36.7</v>
      </c>
      <c r="I88" s="140">
        <f>O88+O89</f>
        <v>46035.94</v>
      </c>
      <c r="J88" s="110"/>
      <c r="K88" s="25" t="s">
        <v>206</v>
      </c>
      <c r="L88" s="141"/>
      <c r="O88" s="110">
        <v>39633.59</v>
      </c>
    </row>
    <row r="89" spans="1:15">
      <c r="A89" s="111"/>
      <c r="B89" s="112"/>
      <c r="C89" s="113"/>
      <c r="D89" s="113"/>
      <c r="E89" s="110" t="s">
        <v>201</v>
      </c>
      <c r="F89" s="110"/>
      <c r="G89" s="110" t="s">
        <v>200</v>
      </c>
      <c r="H89" s="110">
        <v>28.7</v>
      </c>
      <c r="I89" s="142"/>
      <c r="J89" s="110"/>
      <c r="K89" s="25">
        <v>71875.34</v>
      </c>
      <c r="L89" s="141" t="s">
        <v>207</v>
      </c>
      <c r="O89" s="110">
        <v>6402.35</v>
      </c>
    </row>
    <row r="90" spans="1:15">
      <c r="A90" s="111">
        <v>1</v>
      </c>
      <c r="B90" s="112"/>
      <c r="C90" s="113"/>
      <c r="D90" s="113"/>
      <c r="E90" s="110" t="s">
        <v>198</v>
      </c>
      <c r="F90" s="110"/>
      <c r="G90" s="110" t="s">
        <v>200</v>
      </c>
      <c r="H90" s="110">
        <v>2.1</v>
      </c>
      <c r="I90" s="143">
        <f>O90+O91+O92+O93+O94</f>
        <v>22810.57</v>
      </c>
      <c r="J90" s="110"/>
      <c r="K90" s="25">
        <v>69598.66</v>
      </c>
      <c r="L90" s="141" t="s">
        <v>208</v>
      </c>
      <c r="O90" s="110">
        <v>1713.15</v>
      </c>
    </row>
    <row r="91" spans="1:15">
      <c r="A91" s="111"/>
      <c r="B91" s="112"/>
      <c r="C91" s="113"/>
      <c r="D91" s="113"/>
      <c r="E91" s="110" t="s">
        <v>201</v>
      </c>
      <c r="F91" s="110"/>
      <c r="G91" s="110" t="s">
        <v>200</v>
      </c>
      <c r="H91" s="110">
        <v>0.6</v>
      </c>
      <c r="I91" s="143"/>
      <c r="J91" s="110"/>
      <c r="K91" s="25">
        <f>K89-K90</f>
        <v>2276.67999999999</v>
      </c>
      <c r="L91" s="141"/>
      <c r="O91" s="110">
        <v>64.02</v>
      </c>
    </row>
    <row r="92" spans="1:15">
      <c r="A92" s="111"/>
      <c r="B92" s="112"/>
      <c r="C92" s="113"/>
      <c r="D92" s="113"/>
      <c r="E92" s="110" t="s">
        <v>202</v>
      </c>
      <c r="F92" s="110"/>
      <c r="G92" s="110" t="s">
        <v>200</v>
      </c>
      <c r="H92" s="110">
        <v>39.7</v>
      </c>
      <c r="I92" s="143"/>
      <c r="J92" s="110"/>
      <c r="K92" s="25"/>
      <c r="L92" s="141"/>
      <c r="O92" s="110">
        <v>6259.78</v>
      </c>
    </row>
    <row r="93" spans="1:15">
      <c r="A93" s="111"/>
      <c r="B93" s="112"/>
      <c r="C93" s="113"/>
      <c r="D93" s="113"/>
      <c r="E93" s="110" t="s">
        <v>203</v>
      </c>
      <c r="F93" s="110"/>
      <c r="G93" s="110" t="s">
        <v>200</v>
      </c>
      <c r="H93" s="110">
        <v>28.6</v>
      </c>
      <c r="I93" s="143"/>
      <c r="J93" s="110"/>
      <c r="K93" s="25"/>
      <c r="L93" s="141"/>
      <c r="O93" s="110">
        <v>1431.78</v>
      </c>
    </row>
    <row r="94" spans="1:15">
      <c r="A94" s="111"/>
      <c r="B94" s="112"/>
      <c r="C94" s="113"/>
      <c r="D94" s="113"/>
      <c r="E94" s="110" t="s">
        <v>204</v>
      </c>
      <c r="F94" s="110"/>
      <c r="G94" s="110" t="s">
        <v>200</v>
      </c>
      <c r="H94" s="110">
        <v>1545</v>
      </c>
      <c r="I94" s="143"/>
      <c r="J94" s="110"/>
      <c r="K94" s="25"/>
      <c r="L94" s="141"/>
      <c r="O94" s="110">
        <v>13341.84</v>
      </c>
    </row>
    <row r="95" ht="14.5" spans="1:15">
      <c r="A95" s="114">
        <v>1</v>
      </c>
      <c r="B95" s="115"/>
      <c r="C95" s="116"/>
      <c r="D95" s="116"/>
      <c r="E95" s="110" t="s">
        <v>203</v>
      </c>
      <c r="F95" s="110"/>
      <c r="G95" s="110" t="s">
        <v>200</v>
      </c>
      <c r="H95" s="110">
        <v>7.19</v>
      </c>
      <c r="I95" s="144">
        <f>O95</f>
        <v>752.15</v>
      </c>
      <c r="J95" s="110"/>
      <c r="K95" s="25"/>
      <c r="L95" s="141"/>
      <c r="O95" s="110">
        <v>752.15</v>
      </c>
    </row>
    <row r="96" spans="1:15">
      <c r="A96" s="117">
        <v>1</v>
      </c>
      <c r="B96" s="118">
        <v>45824</v>
      </c>
      <c r="C96" s="119" t="s">
        <v>196</v>
      </c>
      <c r="D96" s="119" t="s">
        <v>197</v>
      </c>
      <c r="E96" s="120" t="s">
        <v>198</v>
      </c>
      <c r="F96" s="120"/>
      <c r="G96" s="120" t="s">
        <v>200</v>
      </c>
      <c r="H96" s="120">
        <v>38.6</v>
      </c>
      <c r="I96" s="145">
        <f>SUM(O96:O98)</f>
        <v>52776.87</v>
      </c>
      <c r="J96" s="120"/>
      <c r="K96" s="25" t="s">
        <v>209</v>
      </c>
      <c r="L96" s="141"/>
      <c r="O96" s="120">
        <v>35593.64</v>
      </c>
    </row>
    <row r="97" spans="1:15">
      <c r="A97" s="121"/>
      <c r="B97" s="122"/>
      <c r="C97" s="123"/>
      <c r="D97" s="123"/>
      <c r="E97" s="120" t="s">
        <v>201</v>
      </c>
      <c r="F97" s="120"/>
      <c r="G97" s="120" t="s">
        <v>200</v>
      </c>
      <c r="H97" s="120">
        <v>24</v>
      </c>
      <c r="I97" s="146"/>
      <c r="J97" s="120"/>
      <c r="K97" s="25">
        <v>114267.85</v>
      </c>
      <c r="L97" s="141" t="s">
        <v>207</v>
      </c>
      <c r="O97" s="120">
        <v>5467.39</v>
      </c>
    </row>
    <row r="98" spans="1:15">
      <c r="A98" s="121"/>
      <c r="B98" s="122"/>
      <c r="C98" s="123"/>
      <c r="D98" s="123"/>
      <c r="E98" s="120" t="s">
        <v>202</v>
      </c>
      <c r="F98" s="120"/>
      <c r="G98" s="120" t="s">
        <v>200</v>
      </c>
      <c r="H98" s="120">
        <v>83.2</v>
      </c>
      <c r="I98" s="146"/>
      <c r="J98" s="120"/>
      <c r="K98" s="25">
        <v>111627.85</v>
      </c>
      <c r="L98" s="141" t="s">
        <v>208</v>
      </c>
      <c r="O98" s="120">
        <v>11715.84</v>
      </c>
    </row>
    <row r="99" spans="1:15">
      <c r="A99" s="121">
        <v>1</v>
      </c>
      <c r="B99" s="122"/>
      <c r="C99" s="123"/>
      <c r="D99" s="123"/>
      <c r="E99" s="120" t="s">
        <v>198</v>
      </c>
      <c r="F99" s="120"/>
      <c r="G99" s="120" t="s">
        <v>200</v>
      </c>
      <c r="H99" s="120">
        <v>15.1</v>
      </c>
      <c r="I99" s="147">
        <f>SUM(O99:O102)</f>
        <v>38212.16</v>
      </c>
      <c r="J99" s="120"/>
      <c r="K99" s="25">
        <f>K97-K98</f>
        <v>2640</v>
      </c>
      <c r="L99" s="141"/>
      <c r="O99" s="120">
        <v>13085.18</v>
      </c>
    </row>
    <row r="100" spans="1:15">
      <c r="A100" s="121"/>
      <c r="B100" s="122"/>
      <c r="C100" s="123"/>
      <c r="D100" s="123"/>
      <c r="E100" s="120" t="s">
        <v>201</v>
      </c>
      <c r="F100" s="120"/>
      <c r="G100" s="120" t="s">
        <v>200</v>
      </c>
      <c r="H100" s="120">
        <v>9</v>
      </c>
      <c r="I100" s="147"/>
      <c r="J100" s="120"/>
      <c r="K100" s="25"/>
      <c r="L100" s="141"/>
      <c r="O100" s="120">
        <v>2050</v>
      </c>
    </row>
    <row r="101" spans="1:15">
      <c r="A101" s="121"/>
      <c r="B101" s="122"/>
      <c r="C101" s="123"/>
      <c r="D101" s="123"/>
      <c r="E101" s="120" t="s">
        <v>202</v>
      </c>
      <c r="F101" s="120"/>
      <c r="G101" s="120" t="s">
        <v>200</v>
      </c>
      <c r="H101" s="120">
        <v>35.3</v>
      </c>
      <c r="I101" s="147"/>
      <c r="J101" s="120"/>
      <c r="K101" s="25"/>
      <c r="L101" s="141"/>
      <c r="O101" s="120">
        <v>4393</v>
      </c>
    </row>
    <row r="102" spans="1:15">
      <c r="A102" s="121"/>
      <c r="B102" s="122"/>
      <c r="C102" s="123"/>
      <c r="D102" s="123"/>
      <c r="E102" s="120" t="s">
        <v>204</v>
      </c>
      <c r="F102" s="120"/>
      <c r="G102" s="120" t="s">
        <v>200</v>
      </c>
      <c r="H102" s="120">
        <v>2600</v>
      </c>
      <c r="I102" s="147"/>
      <c r="J102" s="120"/>
      <c r="K102" s="25"/>
      <c r="L102" s="141"/>
      <c r="O102" s="120">
        <v>18683.98</v>
      </c>
    </row>
    <row r="103" spans="1:15">
      <c r="A103" s="121">
        <v>1</v>
      </c>
      <c r="B103" s="122"/>
      <c r="C103" s="123"/>
      <c r="D103" s="123"/>
      <c r="E103" s="120" t="s">
        <v>198</v>
      </c>
      <c r="F103" s="120"/>
      <c r="G103" s="120" t="s">
        <v>200</v>
      </c>
      <c r="H103" s="120">
        <v>15.3</v>
      </c>
      <c r="I103" s="148">
        <f>SUM(O103:O106)</f>
        <v>19888.82</v>
      </c>
      <c r="J103" s="120"/>
      <c r="K103" s="25"/>
      <c r="L103" s="141"/>
      <c r="O103" s="120">
        <v>14160.37</v>
      </c>
    </row>
    <row r="104" spans="1:15">
      <c r="A104" s="121"/>
      <c r="B104" s="122"/>
      <c r="C104" s="123"/>
      <c r="D104" s="123"/>
      <c r="E104" s="120" t="s">
        <v>201</v>
      </c>
      <c r="F104" s="120"/>
      <c r="G104" s="120" t="s">
        <v>200</v>
      </c>
      <c r="H104" s="120">
        <v>9.8</v>
      </c>
      <c r="I104" s="146"/>
      <c r="J104" s="120"/>
      <c r="K104" s="25"/>
      <c r="L104" s="141"/>
      <c r="O104" s="120">
        <v>2184</v>
      </c>
    </row>
    <row r="105" spans="1:15">
      <c r="A105" s="121"/>
      <c r="B105" s="122"/>
      <c r="C105" s="123"/>
      <c r="D105" s="123"/>
      <c r="E105" s="120" t="s">
        <v>205</v>
      </c>
      <c r="F105" s="120"/>
      <c r="G105" s="120" t="s">
        <v>200</v>
      </c>
      <c r="H105" s="120">
        <v>7</v>
      </c>
      <c r="I105" s="146"/>
      <c r="J105" s="120"/>
      <c r="K105" s="25"/>
      <c r="L105" s="141"/>
      <c r="O105" s="120">
        <v>1430</v>
      </c>
    </row>
    <row r="106" spans="1:15">
      <c r="A106" s="121"/>
      <c r="B106" s="122"/>
      <c r="C106" s="123"/>
      <c r="D106" s="123"/>
      <c r="E106" s="120" t="s">
        <v>203</v>
      </c>
      <c r="F106" s="120"/>
      <c r="G106" s="120" t="s">
        <v>200</v>
      </c>
      <c r="H106" s="120">
        <v>26.1</v>
      </c>
      <c r="I106" s="149"/>
      <c r="J106" s="120"/>
      <c r="K106" s="25"/>
      <c r="L106" s="141"/>
      <c r="O106" s="120">
        <v>2114.45</v>
      </c>
    </row>
    <row r="107" ht="14.5" spans="1:15">
      <c r="A107" s="124">
        <v>1</v>
      </c>
      <c r="B107" s="125"/>
      <c r="C107" s="126"/>
      <c r="D107" s="126"/>
      <c r="E107" s="120" t="s">
        <v>203</v>
      </c>
      <c r="F107" s="120"/>
      <c r="G107" s="120" t="s">
        <v>200</v>
      </c>
      <c r="H107" s="120">
        <v>7.19</v>
      </c>
      <c r="I107" s="150">
        <v>750</v>
      </c>
      <c r="J107" s="120"/>
      <c r="K107" s="25"/>
      <c r="L107" s="141"/>
      <c r="O107" s="120">
        <v>750</v>
      </c>
    </row>
    <row r="108" spans="1:15">
      <c r="A108" s="127">
        <v>1</v>
      </c>
      <c r="B108" s="128">
        <v>45845</v>
      </c>
      <c r="C108" s="129" t="s">
        <v>196</v>
      </c>
      <c r="D108" s="129" t="s">
        <v>197</v>
      </c>
      <c r="E108" s="130" t="s">
        <v>198</v>
      </c>
      <c r="F108" s="130"/>
      <c r="G108" s="130" t="s">
        <v>200</v>
      </c>
      <c r="H108" s="130">
        <v>14.2</v>
      </c>
      <c r="I108" s="151">
        <f>SUM(O108:O113)</f>
        <v>31408.39</v>
      </c>
      <c r="J108" s="130"/>
      <c r="K108" s="25" t="s">
        <v>210</v>
      </c>
      <c r="L108" s="141"/>
      <c r="O108" s="130">
        <v>12709.3</v>
      </c>
    </row>
    <row r="109" spans="1:15">
      <c r="A109" s="131"/>
      <c r="B109" s="132"/>
      <c r="C109" s="133"/>
      <c r="D109" s="133"/>
      <c r="E109" s="130" t="s">
        <v>201</v>
      </c>
      <c r="F109" s="130"/>
      <c r="G109" s="130" t="s">
        <v>200</v>
      </c>
      <c r="H109" s="130">
        <v>9</v>
      </c>
      <c r="I109" s="152"/>
      <c r="J109" s="130"/>
      <c r="K109" s="153">
        <v>29918.594</v>
      </c>
      <c r="L109" s="141" t="s">
        <v>207</v>
      </c>
      <c r="O109" s="130">
        <v>2038.34</v>
      </c>
    </row>
    <row r="110" spans="1:15">
      <c r="A110" s="131"/>
      <c r="B110" s="132"/>
      <c r="C110" s="133"/>
      <c r="D110" s="133"/>
      <c r="E110" s="130" t="s">
        <v>202</v>
      </c>
      <c r="F110" s="130"/>
      <c r="G110" s="130" t="s">
        <v>200</v>
      </c>
      <c r="H110" s="130">
        <v>28.2</v>
      </c>
      <c r="I110" s="152"/>
      <c r="J110" s="130"/>
      <c r="K110" s="25">
        <v>33735.63</v>
      </c>
      <c r="L110" s="141" t="s">
        <v>208</v>
      </c>
      <c r="O110" s="130">
        <v>3488.31</v>
      </c>
    </row>
    <row r="111" spans="1:15">
      <c r="A111" s="131"/>
      <c r="B111" s="132"/>
      <c r="C111" s="133"/>
      <c r="D111" s="133"/>
      <c r="E111" s="130" t="s">
        <v>202</v>
      </c>
      <c r="F111" s="130"/>
      <c r="G111" s="130" t="s">
        <v>200</v>
      </c>
      <c r="H111" s="130">
        <v>18.67</v>
      </c>
      <c r="I111" s="152"/>
      <c r="J111" s="130"/>
      <c r="K111" s="25">
        <f>K109-K110</f>
        <v>-3817.036</v>
      </c>
      <c r="L111" s="25"/>
      <c r="O111" s="130">
        <v>2752.27</v>
      </c>
    </row>
    <row r="112" spans="1:15">
      <c r="A112" s="131"/>
      <c r="B112" s="132"/>
      <c r="C112" s="133"/>
      <c r="D112" s="133"/>
      <c r="E112" s="130" t="s">
        <v>203</v>
      </c>
      <c r="F112" s="130"/>
      <c r="G112" s="130" t="s">
        <v>200</v>
      </c>
      <c r="H112" s="130">
        <v>131.82</v>
      </c>
      <c r="I112" s="152"/>
      <c r="J112" s="130"/>
      <c r="K112" s="25"/>
      <c r="L112" s="25"/>
      <c r="O112" s="130">
        <v>5774.4</v>
      </c>
    </row>
    <row r="113" spans="1:15">
      <c r="A113" s="131"/>
      <c r="B113" s="132"/>
      <c r="C113" s="133"/>
      <c r="D113" s="133"/>
      <c r="E113" s="130" t="s">
        <v>204</v>
      </c>
      <c r="F113" s="130"/>
      <c r="G113" s="130" t="s">
        <v>200</v>
      </c>
      <c r="H113" s="130">
        <v>689</v>
      </c>
      <c r="I113" s="152"/>
      <c r="J113" s="130"/>
      <c r="O113" s="130">
        <v>4645.77</v>
      </c>
    </row>
    <row r="114" spans="1:15">
      <c r="A114" s="134">
        <v>1</v>
      </c>
      <c r="B114" s="132"/>
      <c r="C114" s="133"/>
      <c r="D114" s="133"/>
      <c r="E114" s="130" t="s">
        <v>198</v>
      </c>
      <c r="F114" s="130"/>
      <c r="G114" s="130" t="s">
        <v>200</v>
      </c>
      <c r="H114" s="130">
        <v>0.3</v>
      </c>
      <c r="I114" s="154">
        <f>SUM(O114:O115)</f>
        <v>2327.24</v>
      </c>
      <c r="J114" s="130"/>
      <c r="O114" s="130">
        <v>248.24</v>
      </c>
    </row>
    <row r="115" spans="1:15">
      <c r="A115" s="134"/>
      <c r="B115" s="135"/>
      <c r="C115" s="136"/>
      <c r="D115" s="136"/>
      <c r="E115" s="130" t="s">
        <v>202</v>
      </c>
      <c r="F115" s="130"/>
      <c r="G115" s="130" t="s">
        <v>200</v>
      </c>
      <c r="H115" s="130">
        <v>17.08</v>
      </c>
      <c r="I115" s="155"/>
      <c r="J115" s="130"/>
      <c r="O115" s="130">
        <v>2079</v>
      </c>
    </row>
  </sheetData>
  <autoFilter xmlns:etc="http://www.wps.cn/officeDocument/2017/etCustomData" ref="A1:J79" etc:filterBottomFollowUsedRange="0">
    <extLst/>
  </autoFilter>
  <mergeCells count="103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89"/>
    <mergeCell ref="A90:A94"/>
    <mergeCell ref="A96:A98"/>
    <mergeCell ref="A99:A102"/>
    <mergeCell ref="A103:A106"/>
    <mergeCell ref="A108:A113"/>
    <mergeCell ref="A114:A115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B108:B115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C108:C115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D108:D115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89"/>
    <mergeCell ref="I90:I94"/>
    <mergeCell ref="I96:I98"/>
    <mergeCell ref="I99:I102"/>
    <mergeCell ref="I103:I106"/>
    <mergeCell ref="I108:I113"/>
    <mergeCell ref="I114:I115"/>
    <mergeCell ref="J86:J8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5"/>
  <sheetViews>
    <sheetView tabSelected="1" workbookViewId="0">
      <selection activeCell="F48" sqref="F4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1.8181818181818"/>
    <col min="12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hidden="1" spans="1:10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 t="shared" ref="J3:J66" si="0">H3*I3</f>
        <v>34924.8</v>
      </c>
    </row>
    <row r="4" ht="16.5" hidden="1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si="0"/>
        <v>0</v>
      </c>
    </row>
    <row r="5" ht="16.5" hidden="1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hidden="1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hidden="1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hidden="1" spans="1:10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</row>
    <row r="9" ht="16.5" hidden="1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hidden="1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hidden="1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hidden="1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hidden="1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hidden="1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hidden="1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hidden="1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hidden="1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hidden="1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21" hidden="1" customHeight="1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hidden="1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92">
        <f t="shared" si="0"/>
        <v>2262.4</v>
      </c>
    </row>
    <row r="21" ht="16.5" hidden="1" spans="1:10">
      <c r="A21" s="89"/>
      <c r="B21" s="90"/>
      <c r="C21" s="90"/>
      <c r="D21" s="91"/>
      <c r="E21" s="90"/>
      <c r="F21" s="89"/>
      <c r="G21" s="92" t="s">
        <v>22</v>
      </c>
      <c r="H21" s="93">
        <f>38000</f>
        <v>38000</v>
      </c>
      <c r="I21" s="92">
        <v>0.11</v>
      </c>
      <c r="J21" s="92">
        <f t="shared" si="0"/>
        <v>4180</v>
      </c>
    </row>
    <row r="22" ht="16.5" hidden="1" spans="1:10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92">
        <f t="shared" si="0"/>
        <v>4848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42">
        <f t="shared" si="0"/>
        <v>115.2</v>
      </c>
    </row>
    <row r="24" ht="16.5" hidden="1" spans="1:10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92">
        <f t="shared" si="0"/>
        <v>6384</v>
      </c>
    </row>
    <row r="25" ht="16.5" hidden="1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92">
        <f t="shared" si="0"/>
        <v>32300</v>
      </c>
    </row>
    <row r="26" ht="16.5" hidden="1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92">
        <f t="shared" si="0"/>
        <v>0</v>
      </c>
    </row>
    <row r="27" ht="16.5" hidden="1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92">
        <f t="shared" si="0"/>
        <v>0</v>
      </c>
    </row>
    <row r="28" ht="16.5" hidden="1" spans="1:10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92">
        <f t="shared" si="0"/>
        <v>5700</v>
      </c>
    </row>
    <row r="29" ht="16.5" hidden="1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hidden="1" spans="1:10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</row>
    <row r="31" ht="16.5" hidden="1" spans="1:10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</row>
    <row r="32" ht="16.5" hidden="1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hidden="1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hidden="1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hidden="1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hidden="1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si="0"/>
        <v>1400</v>
      </c>
    </row>
    <row r="37" ht="16.5" hidden="1" spans="1:10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0"/>
        <v>550</v>
      </c>
    </row>
    <row r="38" ht="16.5" hidden="1" spans="1:10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0"/>
        <v>840</v>
      </c>
    </row>
    <row r="39" ht="16.5" hidden="1" spans="1:10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0"/>
        <v>14275.8</v>
      </c>
    </row>
    <row r="40" ht="16.5" hidden="1" spans="1:10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0"/>
        <v>12840</v>
      </c>
    </row>
    <row r="41" ht="16.5" hidden="1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0"/>
        <v>0</v>
      </c>
    </row>
    <row r="42" ht="16.5" hidden="1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0"/>
        <v>2640</v>
      </c>
    </row>
    <row r="43" ht="16.5" hidden="1" spans="1:10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0"/>
        <v>288</v>
      </c>
    </row>
    <row r="44" ht="16.5" hidden="1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0"/>
        <v>1320</v>
      </c>
    </row>
    <row r="45" ht="16.5" hidden="1" spans="1:10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0"/>
        <v>2016</v>
      </c>
    </row>
    <row r="46" ht="16.5" hidden="1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0"/>
        <v>4078.8</v>
      </c>
    </row>
    <row r="47" ht="33" hidden="1" spans="1:10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0"/>
        <v>2864.45</v>
      </c>
    </row>
    <row r="48" ht="33" spans="1:12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7" t="s">
        <v>152</v>
      </c>
      <c r="G48" s="42" t="s">
        <v>153</v>
      </c>
      <c r="H48" s="42">
        <v>40314</v>
      </c>
      <c r="I48" s="42">
        <v>0.05</v>
      </c>
      <c r="J48" s="42">
        <f t="shared" si="0"/>
        <v>2015.7</v>
      </c>
      <c r="L48">
        <f>3936.52-2292.9</f>
        <v>1643.62</v>
      </c>
    </row>
    <row r="49" ht="16.5" hidden="1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92">
        <f t="shared" si="0"/>
        <v>12094.2</v>
      </c>
    </row>
    <row r="50" ht="16.5" spans="1:10">
      <c r="A50" s="89"/>
      <c r="B50" s="89"/>
      <c r="C50" s="89"/>
      <c r="D50" s="94"/>
      <c r="E50" s="89"/>
      <c r="F50" s="87" t="s">
        <v>140</v>
      </c>
      <c r="G50" s="42" t="s">
        <v>157</v>
      </c>
      <c r="H50" s="42">
        <v>900</v>
      </c>
      <c r="I50" s="42">
        <v>0.18</v>
      </c>
      <c r="J50" s="42">
        <f t="shared" si="0"/>
        <v>162</v>
      </c>
    </row>
    <row r="51" ht="16.5" hidden="1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92" t="s">
        <v>22</v>
      </c>
      <c r="H51" s="93">
        <f>38000*0.01</f>
        <v>380</v>
      </c>
      <c r="I51" s="92">
        <v>0.11</v>
      </c>
      <c r="J51" s="92">
        <f t="shared" si="0"/>
        <v>41.8</v>
      </c>
    </row>
    <row r="52" ht="16.5" hidden="1" spans="1:10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92">
        <f t="shared" si="0"/>
        <v>63.84</v>
      </c>
    </row>
    <row r="53" ht="16.5" hidden="1" spans="1:10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92">
        <f t="shared" si="0"/>
        <v>1644.75</v>
      </c>
    </row>
    <row r="54" ht="16.5" hidden="1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92">
        <f t="shared" si="0"/>
        <v>0</v>
      </c>
    </row>
    <row r="55" ht="16.5" hidden="1" spans="1:10">
      <c r="A55" s="89"/>
      <c r="B55" s="90"/>
      <c r="C55" s="90"/>
      <c r="D55" s="91"/>
      <c r="E55" s="90"/>
      <c r="F55" s="97"/>
      <c r="G55" s="92" t="s">
        <v>136</v>
      </c>
      <c r="H55" s="93">
        <f>48+105+135+90+45</f>
        <v>423</v>
      </c>
      <c r="I55" s="92">
        <v>0.15</v>
      </c>
      <c r="J55" s="92">
        <f t="shared" si="0"/>
        <v>63.45</v>
      </c>
    </row>
    <row r="56" ht="16.5" hidden="1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0"/>
        <v>7002</v>
      </c>
    </row>
    <row r="57" ht="16.5" hidden="1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0"/>
        <v>1867.2</v>
      </c>
    </row>
    <row r="58" ht="16.5" hidden="1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0"/>
        <v>180</v>
      </c>
    </row>
    <row r="59" ht="16.5" hidden="1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0"/>
        <v>2153.91</v>
      </c>
    </row>
    <row r="60" ht="16.5" hidden="1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0"/>
        <v>0</v>
      </c>
    </row>
    <row r="61" ht="16.5" hidden="1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0"/>
        <v>0</v>
      </c>
    </row>
    <row r="62" ht="16.5" hidden="1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3">
        <f t="shared" si="0"/>
        <v>341.544</v>
      </c>
    </row>
    <row r="63" ht="16.5" hidden="1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0"/>
        <v>487.92</v>
      </c>
    </row>
    <row r="64" ht="16.5" hidden="1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0"/>
        <v>223.63</v>
      </c>
    </row>
    <row r="65" ht="16.5" hidden="1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0"/>
        <v>169.68</v>
      </c>
    </row>
    <row r="66" ht="16.5" hidden="1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0"/>
        <v>4696.8</v>
      </c>
    </row>
    <row r="67" ht="16.5" hidden="1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ref="J67:J78" si="1">H67*I67</f>
        <v>5840.1</v>
      </c>
    </row>
    <row r="68" ht="16.5" hidden="1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hidden="1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hidden="1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hidden="1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hidden="1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hidden="1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hidden="1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hidden="1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hidden="1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hidden="1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hidden="1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3" spans="11:11">
      <c r="K83" s="139"/>
    </row>
    <row r="84" spans="11:11">
      <c r="K84" s="139"/>
    </row>
    <row r="85" ht="28.5" spans="1:13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  <c r="K85" s="139"/>
      <c r="L85" s="25" t="s">
        <v>206</v>
      </c>
      <c r="M85" s="141"/>
    </row>
    <row r="86" ht="14.5" spans="1:13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  <c r="K86" s="139"/>
      <c r="L86" s="25">
        <v>71875.34</v>
      </c>
      <c r="M86" s="141" t="s">
        <v>207</v>
      </c>
    </row>
    <row r="87" ht="28.5" spans="1:13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  <c r="L87" s="25">
        <v>69598.66</v>
      </c>
      <c r="M87" s="141" t="s">
        <v>208</v>
      </c>
    </row>
    <row r="88" ht="28" spans="1:15">
      <c r="A88" s="156">
        <v>1</v>
      </c>
      <c r="B88" s="157">
        <v>45904</v>
      </c>
      <c r="C88" s="158" t="s">
        <v>196</v>
      </c>
      <c r="D88" s="158" t="s">
        <v>197</v>
      </c>
      <c r="E88" s="158" t="s">
        <v>202</v>
      </c>
      <c r="F88" s="158"/>
      <c r="G88" s="158" t="s">
        <v>200</v>
      </c>
      <c r="H88" s="158">
        <v>33</v>
      </c>
      <c r="I88" s="159">
        <v>3936.52</v>
      </c>
      <c r="J88" s="158"/>
      <c r="L88" s="25">
        <f>L86-L87</f>
        <v>2276.67999999999</v>
      </c>
      <c r="M88" s="141"/>
      <c r="O88" s="110">
        <v>39633.59</v>
      </c>
    </row>
    <row r="89" spans="15:15">
      <c r="O89" s="110">
        <v>6402.35</v>
      </c>
    </row>
    <row r="90" spans="15:15">
      <c r="O90" s="110">
        <v>1713.15</v>
      </c>
    </row>
    <row r="91" spans="15:15">
      <c r="O91" s="110">
        <v>64.02</v>
      </c>
    </row>
    <row r="92" spans="11:15">
      <c r="K92" s="25"/>
      <c r="L92" s="141"/>
      <c r="O92" s="110">
        <v>6259.78</v>
      </c>
    </row>
    <row r="93" spans="11:15">
      <c r="K93" s="25"/>
      <c r="L93" s="141"/>
      <c r="O93" s="110">
        <v>1431.78</v>
      </c>
    </row>
    <row r="94" spans="11:15">
      <c r="K94" s="25"/>
      <c r="L94" s="141"/>
      <c r="O94" s="110">
        <v>13341.84</v>
      </c>
    </row>
    <row r="95" spans="11:15">
      <c r="K95" s="25"/>
      <c r="L95" s="141"/>
      <c r="O95" s="110">
        <v>752.15</v>
      </c>
    </row>
    <row r="96" spans="11:15">
      <c r="K96" s="25"/>
      <c r="L96" s="141"/>
      <c r="O96" s="120">
        <v>35593.64</v>
      </c>
    </row>
    <row r="97" spans="11:15">
      <c r="K97" s="25"/>
      <c r="L97" s="141"/>
      <c r="O97" s="120">
        <v>5467.39</v>
      </c>
    </row>
    <row r="98" spans="11:15">
      <c r="K98" s="25"/>
      <c r="L98" s="141"/>
      <c r="O98" s="120">
        <v>11715.84</v>
      </c>
    </row>
    <row r="99" spans="11:15">
      <c r="K99" s="25"/>
      <c r="L99" s="141"/>
      <c r="O99" s="120">
        <v>13085.18</v>
      </c>
    </row>
    <row r="100" spans="11:15">
      <c r="K100" s="25"/>
      <c r="L100" s="141"/>
      <c r="O100" s="120">
        <v>2050</v>
      </c>
    </row>
    <row r="101" spans="11:15">
      <c r="K101" s="25"/>
      <c r="L101" s="141"/>
      <c r="O101" s="120">
        <v>4393</v>
      </c>
    </row>
    <row r="102" spans="11:15">
      <c r="K102" s="25"/>
      <c r="L102" s="141"/>
      <c r="O102" s="120">
        <v>18683.98</v>
      </c>
    </row>
    <row r="103" spans="11:15">
      <c r="K103" s="25"/>
      <c r="L103" s="141"/>
      <c r="O103" s="120">
        <v>14160.37</v>
      </c>
    </row>
    <row r="104" spans="11:15">
      <c r="K104" s="25"/>
      <c r="L104" s="141"/>
      <c r="O104" s="120">
        <v>2184</v>
      </c>
    </row>
    <row r="105" spans="11:15">
      <c r="K105" s="25"/>
      <c r="L105" s="141"/>
      <c r="O105" s="120">
        <v>1430</v>
      </c>
    </row>
    <row r="106" spans="11:15">
      <c r="K106" s="25"/>
      <c r="L106" s="141"/>
      <c r="O106" s="120">
        <v>2114.45</v>
      </c>
    </row>
    <row r="107" spans="11:15">
      <c r="K107" s="25"/>
      <c r="L107" s="141"/>
      <c r="O107" s="120">
        <v>750</v>
      </c>
    </row>
    <row r="108" spans="11:15">
      <c r="K108" s="25"/>
      <c r="L108" s="141"/>
      <c r="O108" s="130">
        <v>12709.3</v>
      </c>
    </row>
    <row r="109" spans="11:15">
      <c r="K109" s="153"/>
      <c r="L109" s="141"/>
      <c r="O109" s="130">
        <v>2038.34</v>
      </c>
    </row>
    <row r="110" spans="11:15">
      <c r="K110" s="25"/>
      <c r="L110" s="141"/>
      <c r="O110" s="130">
        <v>3488.31</v>
      </c>
    </row>
    <row r="111" spans="11:15">
      <c r="K111" s="25"/>
      <c r="L111" s="25"/>
      <c r="O111" s="130">
        <v>2752.27</v>
      </c>
    </row>
    <row r="112" spans="11:15">
      <c r="K112" s="25"/>
      <c r="L112" s="25"/>
      <c r="O112" s="130">
        <v>5774.4</v>
      </c>
    </row>
    <row r="113" spans="15:15">
      <c r="O113" s="130">
        <v>4645.77</v>
      </c>
    </row>
    <row r="114" spans="15:15">
      <c r="O114" s="130">
        <v>248.24</v>
      </c>
    </row>
    <row r="115" spans="15:15">
      <c r="O115" s="130">
        <v>2079</v>
      </c>
    </row>
  </sheetData>
  <autoFilter xmlns:etc="http://www.wps.cn/officeDocument/2017/etCustomData" ref="A1:J79" etc:filterBottomFollowUsedRange="0">
    <extLst/>
  </autoFilter>
  <mergeCells count="80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J86:J8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75" workbookViewId="0">
      <selection activeCell="F98" sqref="F9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1.8181818181818"/>
    <col min="13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 t="shared" ref="J3:J66" si="0">H3*I3</f>
        <v>34924.8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si="0"/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spans="1:10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92">
        <f t="shared" si="0"/>
        <v>2262.4</v>
      </c>
    </row>
    <row r="21" ht="16.5" spans="1:10">
      <c r="A21" s="89"/>
      <c r="B21" s="90"/>
      <c r="C21" s="90"/>
      <c r="D21" s="91"/>
      <c r="E21" s="90"/>
      <c r="F21" s="89"/>
      <c r="G21" s="92" t="s">
        <v>22</v>
      </c>
      <c r="H21" s="93">
        <f>38000</f>
        <v>38000</v>
      </c>
      <c r="I21" s="92">
        <v>0.11</v>
      </c>
      <c r="J21" s="92">
        <f t="shared" si="0"/>
        <v>4180</v>
      </c>
    </row>
    <row r="22" ht="16.5" spans="1:10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92">
        <f t="shared" si="0"/>
        <v>4848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42">
        <f>H23*I23</f>
        <v>115.2</v>
      </c>
    </row>
    <row r="24" ht="16.5" spans="1:10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92">
        <f t="shared" si="0"/>
        <v>6384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92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9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92">
        <f t="shared" si="0"/>
        <v>0</v>
      </c>
    </row>
    <row r="28" ht="16.5" spans="1:10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92">
        <f t="shared" si="0"/>
        <v>5700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0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</row>
    <row r="31" ht="16.5" spans="1:10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si="0"/>
        <v>1400</v>
      </c>
    </row>
    <row r="37" ht="16.5" spans="1:10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0"/>
        <v>550</v>
      </c>
    </row>
    <row r="38" ht="16.5" spans="1:10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0"/>
        <v>840</v>
      </c>
    </row>
    <row r="39" ht="16.5" spans="1:10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0"/>
        <v>14275.8</v>
      </c>
    </row>
    <row r="40" ht="16.5" spans="1:10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0"/>
        <v>12840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0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0"/>
        <v>2640</v>
      </c>
    </row>
    <row r="43" ht="16.5" spans="1:10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0"/>
        <v>288</v>
      </c>
    </row>
    <row r="44" ht="16.5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0"/>
        <v>1320</v>
      </c>
    </row>
    <row r="45" ht="16.5" spans="1:10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0"/>
        <v>2016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0"/>
        <v>4078.8</v>
      </c>
    </row>
    <row r="47" ht="33" spans="1:10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0"/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7" t="s">
        <v>152</v>
      </c>
      <c r="G48" s="42" t="s">
        <v>153</v>
      </c>
      <c r="H48" s="42">
        <v>40314</v>
      </c>
      <c r="I48" s="42">
        <v>0.05</v>
      </c>
      <c r="J48" s="42">
        <f t="shared" si="0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92">
        <f t="shared" si="0"/>
        <v>12094.2</v>
      </c>
    </row>
    <row r="50" ht="16.5" spans="1:10">
      <c r="A50" s="89"/>
      <c r="B50" s="89"/>
      <c r="C50" s="89"/>
      <c r="D50" s="94"/>
      <c r="E50" s="89"/>
      <c r="F50" s="87" t="s">
        <v>140</v>
      </c>
      <c r="G50" s="42" t="s">
        <v>157</v>
      </c>
      <c r="H50" s="42">
        <v>900</v>
      </c>
      <c r="I50" s="42">
        <v>0.18</v>
      </c>
      <c r="J50" s="42">
        <f>H50*I50</f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92" t="s">
        <v>22</v>
      </c>
      <c r="H51" s="93">
        <f>38000*0.01</f>
        <v>380</v>
      </c>
      <c r="I51" s="92">
        <v>0.11</v>
      </c>
      <c r="J51" s="92">
        <f t="shared" si="0"/>
        <v>41.8</v>
      </c>
    </row>
    <row r="52" ht="16.5" spans="1:10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92">
        <f t="shared" si="0"/>
        <v>63.84</v>
      </c>
    </row>
    <row r="53" ht="16.5" spans="1:10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92">
        <f t="shared" si="0"/>
        <v>1644.75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92">
        <f t="shared" si="0"/>
        <v>0</v>
      </c>
    </row>
    <row r="55" ht="16.5" spans="1:10">
      <c r="A55" s="89"/>
      <c r="B55" s="90"/>
      <c r="C55" s="90"/>
      <c r="D55" s="91"/>
      <c r="E55" s="90"/>
      <c r="F55" s="97"/>
      <c r="G55" s="92" t="s">
        <v>136</v>
      </c>
      <c r="H55" s="93">
        <f>48+105+135+90+45</f>
        <v>423</v>
      </c>
      <c r="I55" s="92">
        <v>0.15</v>
      </c>
      <c r="J55" s="92">
        <f t="shared" si="0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0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0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0"/>
        <v>180</v>
      </c>
    </row>
    <row r="59" ht="16.5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0"/>
        <v>2153.91</v>
      </c>
    </row>
    <row r="60" ht="16.5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0"/>
        <v>0</v>
      </c>
    </row>
    <row r="61" ht="16.5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0"/>
        <v>0</v>
      </c>
    </row>
    <row r="62" ht="16.5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3">
        <f t="shared" si="0"/>
        <v>341.544</v>
      </c>
    </row>
    <row r="63" ht="16.5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0"/>
        <v>487.92</v>
      </c>
    </row>
    <row r="64" ht="16.5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0"/>
        <v>223.63</v>
      </c>
    </row>
    <row r="65" ht="16.5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0"/>
        <v>169.68</v>
      </c>
    </row>
    <row r="66" ht="16.5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0"/>
        <v>4696.8</v>
      </c>
    </row>
    <row r="67" ht="16.5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ref="J67:J78" si="1">H67*I67</f>
        <v>5840.1</v>
      </c>
    </row>
    <row r="68" ht="16.5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3" spans="11:11">
      <c r="K83" s="139"/>
    </row>
    <row r="84" spans="11:11">
      <c r="K84" s="139"/>
    </row>
    <row r="85" ht="28.5" spans="1:11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  <c r="K85" s="139"/>
    </row>
    <row r="86" ht="14.5" spans="1:11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  <c r="K86" s="139"/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5">
      <c r="A88" s="107">
        <v>1</v>
      </c>
      <c r="B88" s="108">
        <v>45824</v>
      </c>
      <c r="C88" s="109" t="s">
        <v>196</v>
      </c>
      <c r="D88" s="109" t="s">
        <v>197</v>
      </c>
      <c r="E88" s="110" t="s">
        <v>198</v>
      </c>
      <c r="F88" s="110"/>
      <c r="G88" s="110" t="s">
        <v>200</v>
      </c>
      <c r="H88" s="110">
        <v>36.7</v>
      </c>
      <c r="I88" s="140">
        <f>O88+O89</f>
        <v>46035.94</v>
      </c>
      <c r="J88" s="110"/>
      <c r="K88" s="25" t="s">
        <v>206</v>
      </c>
      <c r="L88" s="141"/>
      <c r="M88"/>
      <c r="O88" s="110">
        <v>39633.59</v>
      </c>
    </row>
    <row r="89" spans="1:15">
      <c r="A89" s="111"/>
      <c r="B89" s="112"/>
      <c r="C89" s="113"/>
      <c r="D89" s="113"/>
      <c r="E89" s="110" t="s">
        <v>201</v>
      </c>
      <c r="F89" s="110"/>
      <c r="G89" s="110" t="s">
        <v>200</v>
      </c>
      <c r="H89" s="110">
        <v>28.7</v>
      </c>
      <c r="I89" s="142"/>
      <c r="J89" s="110"/>
      <c r="K89" s="25">
        <v>71875.34</v>
      </c>
      <c r="L89" s="141" t="s">
        <v>207</v>
      </c>
      <c r="M89"/>
      <c r="O89" s="110">
        <v>6402.35</v>
      </c>
    </row>
    <row r="90" spans="1:15">
      <c r="A90" s="111">
        <v>1</v>
      </c>
      <c r="B90" s="112"/>
      <c r="C90" s="113"/>
      <c r="D90" s="113"/>
      <c r="E90" s="110" t="s">
        <v>198</v>
      </c>
      <c r="F90" s="110"/>
      <c r="G90" s="110" t="s">
        <v>200</v>
      </c>
      <c r="H90" s="110">
        <v>2.1</v>
      </c>
      <c r="I90" s="143">
        <f>O90+O91+O92+O93+O94</f>
        <v>22810.57</v>
      </c>
      <c r="J90" s="110"/>
      <c r="K90" s="25">
        <v>69598.66</v>
      </c>
      <c r="L90" s="141" t="s">
        <v>208</v>
      </c>
      <c r="M90"/>
      <c r="O90" s="110">
        <v>1713.15</v>
      </c>
    </row>
    <row r="91" spans="1:15">
      <c r="A91" s="111"/>
      <c r="B91" s="112"/>
      <c r="C91" s="113"/>
      <c r="D91" s="113"/>
      <c r="E91" s="110" t="s">
        <v>201</v>
      </c>
      <c r="F91" s="110"/>
      <c r="G91" s="110" t="s">
        <v>200</v>
      </c>
      <c r="H91" s="110">
        <v>0.6</v>
      </c>
      <c r="I91" s="143"/>
      <c r="J91" s="110"/>
      <c r="K91" s="25">
        <f>K89-K90</f>
        <v>2276.67999999999</v>
      </c>
      <c r="L91" s="141"/>
      <c r="O91" s="110">
        <v>64.02</v>
      </c>
    </row>
    <row r="92" spans="1:15">
      <c r="A92" s="111"/>
      <c r="B92" s="112"/>
      <c r="C92" s="113"/>
      <c r="D92" s="113"/>
      <c r="E92" s="110" t="s">
        <v>202</v>
      </c>
      <c r="F92" s="110"/>
      <c r="G92" s="110" t="s">
        <v>200</v>
      </c>
      <c r="H92" s="110">
        <v>39.7</v>
      </c>
      <c r="I92" s="143"/>
      <c r="J92" s="110"/>
      <c r="K92" s="25"/>
      <c r="L92" s="141"/>
      <c r="O92" s="110">
        <v>6259.78</v>
      </c>
    </row>
    <row r="93" spans="1:15">
      <c r="A93" s="111"/>
      <c r="B93" s="112"/>
      <c r="C93" s="113"/>
      <c r="D93" s="113"/>
      <c r="I93" s="143"/>
      <c r="J93" s="110"/>
      <c r="K93" s="25"/>
      <c r="L93" s="141"/>
      <c r="O93" s="110">
        <v>1431.78</v>
      </c>
    </row>
    <row r="94" spans="1:15">
      <c r="A94" s="111"/>
      <c r="B94" s="112"/>
      <c r="C94" s="113"/>
      <c r="D94" s="113"/>
      <c r="I94" s="143"/>
      <c r="J94" s="110"/>
      <c r="K94" s="25"/>
      <c r="L94" s="141"/>
      <c r="O94" s="110">
        <v>13341.84</v>
      </c>
    </row>
    <row r="95" ht="14.5" spans="1:15">
      <c r="A95" s="114">
        <v>1</v>
      </c>
      <c r="B95" s="115"/>
      <c r="C95" s="116"/>
      <c r="D95" s="116"/>
      <c r="E95" s="110" t="s">
        <v>203</v>
      </c>
      <c r="F95" s="110"/>
      <c r="G95" s="110" t="s">
        <v>200</v>
      </c>
      <c r="H95" s="110">
        <v>7.19</v>
      </c>
      <c r="I95" s="144">
        <f>O95</f>
        <v>752.15</v>
      </c>
      <c r="J95" s="110"/>
      <c r="K95" s="25"/>
      <c r="L95" s="141"/>
      <c r="O95" s="110">
        <v>752.15</v>
      </c>
    </row>
    <row r="96" spans="1:15">
      <c r="A96" s="117">
        <v>1</v>
      </c>
      <c r="B96" s="118">
        <v>45824</v>
      </c>
      <c r="C96" s="119" t="s">
        <v>196</v>
      </c>
      <c r="D96" s="119" t="s">
        <v>197</v>
      </c>
      <c r="E96" s="120" t="s">
        <v>198</v>
      </c>
      <c r="F96" s="120"/>
      <c r="G96" s="120" t="s">
        <v>200</v>
      </c>
      <c r="H96" s="120">
        <v>38.6</v>
      </c>
      <c r="I96" s="145">
        <f>SUM(O96:O98)</f>
        <v>52776.87</v>
      </c>
      <c r="J96" s="120"/>
      <c r="K96" s="25" t="s">
        <v>209</v>
      </c>
      <c r="L96" s="141"/>
      <c r="O96" s="120">
        <v>35593.64</v>
      </c>
    </row>
    <row r="97" spans="1:15">
      <c r="A97" s="121"/>
      <c r="B97" s="122"/>
      <c r="C97" s="123"/>
      <c r="D97" s="123"/>
      <c r="E97" s="120" t="s">
        <v>201</v>
      </c>
      <c r="F97" s="120"/>
      <c r="G97" s="120" t="s">
        <v>200</v>
      </c>
      <c r="H97" s="120">
        <v>24</v>
      </c>
      <c r="I97" s="146"/>
      <c r="J97" s="120"/>
      <c r="K97" s="25">
        <v>114267.85</v>
      </c>
      <c r="L97" s="141" t="s">
        <v>207</v>
      </c>
      <c r="O97" s="120">
        <v>5467.39</v>
      </c>
    </row>
    <row r="98" spans="1:15">
      <c r="A98" s="121"/>
      <c r="B98" s="122"/>
      <c r="C98" s="123"/>
      <c r="D98" s="123"/>
      <c r="E98" s="120" t="s">
        <v>202</v>
      </c>
      <c r="F98" s="120"/>
      <c r="G98" s="120" t="s">
        <v>200</v>
      </c>
      <c r="H98" s="120">
        <v>83.2</v>
      </c>
      <c r="I98" s="146"/>
      <c r="J98" s="120"/>
      <c r="K98" s="25">
        <v>111627.85</v>
      </c>
      <c r="L98" s="141" t="s">
        <v>208</v>
      </c>
      <c r="O98" s="120">
        <v>11715.84</v>
      </c>
    </row>
    <row r="99" spans="1:15">
      <c r="A99" s="121">
        <v>1</v>
      </c>
      <c r="B99" s="122"/>
      <c r="C99" s="123"/>
      <c r="D99" s="123"/>
      <c r="E99" s="120" t="s">
        <v>198</v>
      </c>
      <c r="F99" s="120"/>
      <c r="G99" s="120" t="s">
        <v>200</v>
      </c>
      <c r="H99" s="120">
        <v>15.1</v>
      </c>
      <c r="I99" s="147">
        <f>SUM(O99:O102)</f>
        <v>38212.16</v>
      </c>
      <c r="J99" s="120"/>
      <c r="K99" s="25">
        <f>K97-K98</f>
        <v>2640</v>
      </c>
      <c r="L99" s="141"/>
      <c r="O99" s="120">
        <v>13085.18</v>
      </c>
    </row>
    <row r="100" spans="1:15">
      <c r="A100" s="121"/>
      <c r="B100" s="122"/>
      <c r="C100" s="123"/>
      <c r="D100" s="123"/>
      <c r="E100" s="120" t="s">
        <v>201</v>
      </c>
      <c r="F100" s="120"/>
      <c r="G100" s="120" t="s">
        <v>200</v>
      </c>
      <c r="H100" s="120">
        <v>9</v>
      </c>
      <c r="I100" s="147"/>
      <c r="J100" s="120"/>
      <c r="K100" s="25"/>
      <c r="L100" s="141"/>
      <c r="O100" s="120">
        <v>2050</v>
      </c>
    </row>
    <row r="101" spans="1:15">
      <c r="A101" s="121"/>
      <c r="B101" s="122"/>
      <c r="C101" s="123"/>
      <c r="D101" s="123"/>
      <c r="E101" s="120" t="s">
        <v>202</v>
      </c>
      <c r="F101" s="120"/>
      <c r="G101" s="120" t="s">
        <v>200</v>
      </c>
      <c r="H101" s="120">
        <v>35.3</v>
      </c>
      <c r="I101" s="147"/>
      <c r="J101" s="120"/>
      <c r="K101" s="25"/>
      <c r="L101" s="141"/>
      <c r="O101" s="120">
        <v>4393</v>
      </c>
    </row>
    <row r="102" spans="1:15">
      <c r="A102" s="121"/>
      <c r="B102" s="122"/>
      <c r="C102" s="123"/>
      <c r="D102" s="123"/>
      <c r="I102" s="147"/>
      <c r="J102" s="120"/>
      <c r="K102" s="25"/>
      <c r="L102" s="141"/>
      <c r="O102" s="120">
        <v>18683.98</v>
      </c>
    </row>
    <row r="103" spans="1:15">
      <c r="A103" s="121">
        <v>1</v>
      </c>
      <c r="B103" s="122"/>
      <c r="C103" s="123"/>
      <c r="D103" s="123"/>
      <c r="E103" s="120" t="s">
        <v>198</v>
      </c>
      <c r="F103" s="120"/>
      <c r="G103" s="120" t="s">
        <v>200</v>
      </c>
      <c r="H103" s="120">
        <v>15.3</v>
      </c>
      <c r="I103" s="148">
        <f>SUM(O103:O106)</f>
        <v>19888.82</v>
      </c>
      <c r="J103" s="120"/>
      <c r="K103" s="25"/>
      <c r="L103" s="141"/>
      <c r="O103" s="120">
        <v>14160.37</v>
      </c>
    </row>
    <row r="104" spans="1:15">
      <c r="A104" s="121"/>
      <c r="B104" s="122"/>
      <c r="C104" s="123"/>
      <c r="D104" s="123"/>
      <c r="E104" s="120" t="s">
        <v>201</v>
      </c>
      <c r="F104" s="120"/>
      <c r="G104" s="120" t="s">
        <v>200</v>
      </c>
      <c r="H104" s="120">
        <v>9.8</v>
      </c>
      <c r="I104" s="146"/>
      <c r="J104" s="120"/>
      <c r="K104" s="25"/>
      <c r="L104" s="141"/>
      <c r="O104" s="120">
        <v>2184</v>
      </c>
    </row>
    <row r="105" spans="1:15">
      <c r="A105" s="121"/>
      <c r="B105" s="122"/>
      <c r="C105" s="123"/>
      <c r="D105" s="123"/>
      <c r="E105" s="120" t="s">
        <v>205</v>
      </c>
      <c r="F105" s="120"/>
      <c r="G105" s="120" t="s">
        <v>200</v>
      </c>
      <c r="H105" s="120">
        <v>7</v>
      </c>
      <c r="I105" s="146"/>
      <c r="J105" s="120"/>
      <c r="K105" s="25"/>
      <c r="L105" s="141"/>
      <c r="O105" s="120">
        <v>1430</v>
      </c>
    </row>
    <row r="106" spans="1:15">
      <c r="A106" s="121"/>
      <c r="B106" s="122"/>
      <c r="C106" s="123"/>
      <c r="D106" s="123"/>
      <c r="I106" s="149"/>
      <c r="J106" s="120"/>
      <c r="K106" s="25"/>
      <c r="L106" s="141"/>
      <c r="O106" s="120">
        <v>2114.45</v>
      </c>
    </row>
    <row r="107" ht="14.5" spans="1:15">
      <c r="A107" s="124">
        <v>1</v>
      </c>
      <c r="B107" s="125"/>
      <c r="C107" s="126"/>
      <c r="D107" s="126"/>
      <c r="E107" s="120" t="s">
        <v>203</v>
      </c>
      <c r="F107" s="120"/>
      <c r="G107" s="120" t="s">
        <v>200</v>
      </c>
      <c r="H107" s="120">
        <v>7.19</v>
      </c>
      <c r="I107" s="150">
        <v>750</v>
      </c>
      <c r="J107" s="120"/>
      <c r="K107" s="25"/>
      <c r="L107" s="141"/>
      <c r="O107" s="120">
        <v>750</v>
      </c>
    </row>
    <row r="108" spans="1:15">
      <c r="A108" s="127">
        <v>1</v>
      </c>
      <c r="B108" s="128">
        <v>45845</v>
      </c>
      <c r="C108" s="129" t="s">
        <v>196</v>
      </c>
      <c r="D108" s="129" t="s">
        <v>197</v>
      </c>
      <c r="E108" s="130" t="s">
        <v>198</v>
      </c>
      <c r="F108" s="130"/>
      <c r="G108" s="130" t="s">
        <v>200</v>
      </c>
      <c r="H108" s="130">
        <v>14.2</v>
      </c>
      <c r="I108" s="151">
        <f>SUM(O108:O113)</f>
        <v>31408.39</v>
      </c>
      <c r="J108" s="130"/>
      <c r="K108" s="25" t="s">
        <v>210</v>
      </c>
      <c r="L108" s="141"/>
      <c r="O108" s="130">
        <v>12709.3</v>
      </c>
    </row>
    <row r="109" spans="1:15">
      <c r="A109" s="131"/>
      <c r="B109" s="132"/>
      <c r="C109" s="133"/>
      <c r="D109" s="133"/>
      <c r="E109" s="130" t="s">
        <v>201</v>
      </c>
      <c r="F109" s="130"/>
      <c r="G109" s="130" t="s">
        <v>200</v>
      </c>
      <c r="H109" s="130">
        <v>9</v>
      </c>
      <c r="I109" s="152"/>
      <c r="J109" s="130"/>
      <c r="K109" s="153">
        <v>29918.594</v>
      </c>
      <c r="L109" s="141" t="s">
        <v>207</v>
      </c>
      <c r="O109" s="130">
        <v>2038.34</v>
      </c>
    </row>
    <row r="110" spans="1:15">
      <c r="A110" s="131"/>
      <c r="B110" s="132"/>
      <c r="C110" s="133"/>
      <c r="D110" s="133"/>
      <c r="E110" s="130" t="s">
        <v>202</v>
      </c>
      <c r="F110" s="130"/>
      <c r="G110" s="130" t="s">
        <v>200</v>
      </c>
      <c r="H110" s="130">
        <v>28.2</v>
      </c>
      <c r="I110" s="152"/>
      <c r="J110" s="130"/>
      <c r="K110" s="25">
        <v>33735.63</v>
      </c>
      <c r="L110" s="141" t="s">
        <v>208</v>
      </c>
      <c r="O110" s="130">
        <v>3488.31</v>
      </c>
    </row>
    <row r="111" spans="1:15">
      <c r="A111" s="131"/>
      <c r="B111" s="132"/>
      <c r="C111" s="133"/>
      <c r="D111" s="133"/>
      <c r="E111" s="130" t="s">
        <v>202</v>
      </c>
      <c r="F111" s="130"/>
      <c r="G111" s="130" t="s">
        <v>200</v>
      </c>
      <c r="H111" s="130">
        <v>18.67</v>
      </c>
      <c r="I111" s="152"/>
      <c r="J111" s="130"/>
      <c r="K111" s="25">
        <f>K109-K110</f>
        <v>-3817.036</v>
      </c>
      <c r="L111" s="25"/>
      <c r="O111" s="130">
        <v>2752.27</v>
      </c>
    </row>
    <row r="112" spans="1:15">
      <c r="A112" s="131"/>
      <c r="B112" s="132"/>
      <c r="C112" s="133"/>
      <c r="D112" s="133"/>
      <c r="I112" s="152"/>
      <c r="J112" s="130"/>
      <c r="K112" s="25"/>
      <c r="L112" s="25"/>
      <c r="O112" s="130">
        <v>5774.4</v>
      </c>
    </row>
    <row r="113" spans="1:15">
      <c r="A113" s="131"/>
      <c r="B113" s="132"/>
      <c r="C113" s="133"/>
      <c r="D113" s="133"/>
      <c r="E113" s="130" t="s">
        <v>204</v>
      </c>
      <c r="F113" s="130"/>
      <c r="G113" s="130" t="s">
        <v>200</v>
      </c>
      <c r="H113" s="130">
        <v>689</v>
      </c>
      <c r="I113" s="152"/>
      <c r="J113" s="130"/>
      <c r="O113" s="130">
        <v>4645.77</v>
      </c>
    </row>
    <row r="114" spans="1:15">
      <c r="A114" s="134">
        <v>1</v>
      </c>
      <c r="B114" s="132"/>
      <c r="C114" s="133"/>
      <c r="D114" s="133"/>
      <c r="E114" s="130" t="s">
        <v>198</v>
      </c>
      <c r="F114" s="130"/>
      <c r="G114" s="130" t="s">
        <v>200</v>
      </c>
      <c r="H114" s="130">
        <v>0.3</v>
      </c>
      <c r="I114" s="154">
        <f>SUM(O114:O115)</f>
        <v>2327.24</v>
      </c>
      <c r="J114" s="130"/>
      <c r="O114" s="130">
        <v>248.24</v>
      </c>
    </row>
    <row r="115" spans="1:15">
      <c r="A115" s="134"/>
      <c r="B115" s="135"/>
      <c r="C115" s="136"/>
      <c r="D115" s="136"/>
      <c r="E115" s="130" t="s">
        <v>202</v>
      </c>
      <c r="F115" s="130"/>
      <c r="G115" s="130" t="s">
        <v>200</v>
      </c>
      <c r="H115" s="130">
        <v>17.08</v>
      </c>
      <c r="I115" s="155"/>
      <c r="J115" s="130"/>
      <c r="O115" s="130">
        <v>2079</v>
      </c>
    </row>
    <row r="121" spans="4:8">
      <c r="D121" t="s">
        <v>211</v>
      </c>
      <c r="E121" s="110" t="s">
        <v>203</v>
      </c>
      <c r="F121" s="110"/>
      <c r="G121" s="110" t="s">
        <v>200</v>
      </c>
      <c r="H121" s="110">
        <v>28.6</v>
      </c>
    </row>
    <row r="122" spans="5:8">
      <c r="E122" s="110" t="s">
        <v>204</v>
      </c>
      <c r="F122" s="110"/>
      <c r="G122" s="110" t="s">
        <v>200</v>
      </c>
      <c r="H122" s="110">
        <v>1545</v>
      </c>
    </row>
    <row r="123" spans="5:8">
      <c r="E123" s="120" t="s">
        <v>204</v>
      </c>
      <c r="F123" s="120"/>
      <c r="G123" s="120" t="s">
        <v>200</v>
      </c>
      <c r="H123" s="120">
        <v>2600</v>
      </c>
    </row>
    <row r="124" spans="5:8">
      <c r="E124" s="120" t="s">
        <v>203</v>
      </c>
      <c r="F124" s="120"/>
      <c r="G124" s="120" t="s">
        <v>200</v>
      </c>
      <c r="H124" s="120">
        <v>26.1</v>
      </c>
    </row>
    <row r="125" spans="5:8">
      <c r="E125" s="130" t="s">
        <v>203</v>
      </c>
      <c r="F125" s="130"/>
      <c r="G125" s="130" t="s">
        <v>200</v>
      </c>
      <c r="H125" s="130">
        <v>131.82</v>
      </c>
    </row>
  </sheetData>
  <autoFilter xmlns:etc="http://www.wps.cn/officeDocument/2017/etCustomData" ref="A1:J79" etc:filterBottomFollowUsedRange="0">
    <extLst/>
  </autoFilter>
  <mergeCells count="103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89"/>
    <mergeCell ref="A90:A94"/>
    <mergeCell ref="A96:A98"/>
    <mergeCell ref="A99:A102"/>
    <mergeCell ref="A103:A106"/>
    <mergeCell ref="A108:A113"/>
    <mergeCell ref="A114:A115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B108:B115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C108:C115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D108:D115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89"/>
    <mergeCell ref="I90:I94"/>
    <mergeCell ref="I96:I98"/>
    <mergeCell ref="I99:I102"/>
    <mergeCell ref="I103:I106"/>
    <mergeCell ref="I108:I113"/>
    <mergeCell ref="I114:I115"/>
    <mergeCell ref="J86:J8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 t="shared" ref="J26:J30" si="2"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 t="shared" si="2"/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 t="shared" si="2"/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 t="shared" si="2"/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 t="shared" si="2"/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3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3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3"/>
        <v>2100.21</v>
      </c>
    </row>
    <row r="35" ht="16.5" spans="1:10">
      <c r="A35" s="27">
        <v>45730</v>
      </c>
      <c r="B35" s="28" t="s">
        <v>119</v>
      </c>
      <c r="C35" s="28" t="s">
        <v>120</v>
      </c>
      <c r="D35" s="70" t="s">
        <v>121</v>
      </c>
      <c r="E35" s="28" t="s">
        <v>122</v>
      </c>
      <c r="F35" s="64" t="s">
        <v>123</v>
      </c>
      <c r="G35" s="42" t="s">
        <v>124</v>
      </c>
      <c r="H35" s="71">
        <f>32000*1.02</f>
        <v>32640</v>
      </c>
      <c r="I35" s="65">
        <v>1.07</v>
      </c>
      <c r="J35" s="65">
        <f t="shared" si="3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3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3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3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3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3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3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4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4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4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4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4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4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4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4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4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4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4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4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4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4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4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4"/>
        <v>2520</v>
      </c>
    </row>
    <row r="59" ht="16.5" spans="1:10">
      <c r="A59" s="27">
        <v>45742</v>
      </c>
      <c r="B59" s="28" t="s">
        <v>212</v>
      </c>
      <c r="C59" s="28" t="s">
        <v>143</v>
      </c>
      <c r="D59" s="70" t="s">
        <v>144</v>
      </c>
      <c r="E59" s="28" t="s">
        <v>145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4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4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4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4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4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4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4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4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4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4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4"/>
        <v>14275.8</v>
      </c>
    </row>
    <row r="70" ht="16.5" spans="1:10">
      <c r="A70" s="27">
        <v>45761</v>
      </c>
      <c r="B70" s="28" t="s">
        <v>212</v>
      </c>
      <c r="C70" s="28" t="s">
        <v>137</v>
      </c>
      <c r="D70" s="70" t="s">
        <v>158</v>
      </c>
      <c r="E70" s="28" t="s">
        <v>159</v>
      </c>
      <c r="F70" s="64" t="s">
        <v>140</v>
      </c>
      <c r="G70" s="36" t="s">
        <v>22</v>
      </c>
      <c r="H70" s="77">
        <f>38000*0.01</f>
        <v>380</v>
      </c>
      <c r="I70" s="36">
        <v>0.11</v>
      </c>
      <c r="J70" s="36">
        <f t="shared" si="4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132</v>
      </c>
      <c r="H71" s="77">
        <f>38000*0.01*4</f>
        <v>1520</v>
      </c>
      <c r="I71" s="36">
        <v>0.042</v>
      </c>
      <c r="J71" s="36">
        <f t="shared" si="4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133</v>
      </c>
      <c r="H72" s="77">
        <v>1935</v>
      </c>
      <c r="I72" s="36">
        <v>0.85</v>
      </c>
      <c r="J72" s="36">
        <f t="shared" si="4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134</v>
      </c>
      <c r="H73" s="42">
        <v>19</v>
      </c>
      <c r="I73" s="36">
        <v>0</v>
      </c>
      <c r="J73" s="36">
        <f t="shared" si="4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136</v>
      </c>
      <c r="H74" s="77">
        <f>48+105+135+90+45</f>
        <v>423</v>
      </c>
      <c r="I74" s="36">
        <v>0.15</v>
      </c>
      <c r="J74" s="36">
        <f t="shared" si="4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213</v>
      </c>
      <c r="C3" s="28">
        <v>17476</v>
      </c>
      <c r="D3" s="45" t="s">
        <v>214</v>
      </c>
      <c r="E3" s="46" t="s">
        <v>215</v>
      </c>
      <c r="F3" s="47" t="s">
        <v>216</v>
      </c>
      <c r="G3" s="42" t="s">
        <v>217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182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183</v>
      </c>
      <c r="B8" s="49" t="s">
        <v>184</v>
      </c>
      <c r="C8" s="49" t="s">
        <v>185</v>
      </c>
      <c r="D8" s="49" t="s">
        <v>186</v>
      </c>
      <c r="E8" s="49" t="s">
        <v>187</v>
      </c>
      <c r="F8" s="50" t="s">
        <v>188</v>
      </c>
      <c r="G8" s="49" t="s">
        <v>189</v>
      </c>
      <c r="H8" s="49" t="s">
        <v>190</v>
      </c>
      <c r="I8" s="49" t="s">
        <v>191</v>
      </c>
      <c r="J8" s="49" t="s">
        <v>192</v>
      </c>
    </row>
    <row r="9" ht="28.5" spans="1:10">
      <c r="A9" s="49"/>
      <c r="B9" s="49"/>
      <c r="C9" s="49"/>
      <c r="D9" s="49" t="s">
        <v>193</v>
      </c>
      <c r="E9" s="49"/>
      <c r="F9" s="50" t="s">
        <v>194</v>
      </c>
      <c r="G9" s="49"/>
      <c r="H9" s="49"/>
      <c r="I9" s="51" t="s">
        <v>195</v>
      </c>
      <c r="J9" s="49"/>
    </row>
    <row r="10" ht="28" spans="1:10">
      <c r="A10" s="51">
        <v>1</v>
      </c>
      <c r="B10" s="52">
        <v>45747</v>
      </c>
      <c r="C10" s="49" t="s">
        <v>196</v>
      </c>
      <c r="D10" s="49" t="s">
        <v>197</v>
      </c>
      <c r="E10" s="49" t="s">
        <v>204</v>
      </c>
      <c r="F10" s="49" t="s">
        <v>218</v>
      </c>
      <c r="G10" s="49" t="s">
        <v>219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2024-5月-7月-已开票</vt:lpstr>
      <vt:lpstr>4月Adela-国内</vt:lpstr>
      <vt:lpstr>4月Adela-孟加拉</vt:lpstr>
      <vt:lpstr>5月Emily</vt:lpstr>
      <vt:lpstr>5月Emily (2)</vt:lpstr>
      <vt:lpstr>5月Emily (3)</vt:lpstr>
      <vt:lpstr>5月Emily可忽略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2025-09-04T05:01:00Z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