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4"/>
  </bookViews>
  <sheets>
    <sheet name="圣琪" sheetId="33" r:id="rId1"/>
    <sheet name="丰盛源" sheetId="39" r:id="rId2"/>
    <sheet name="大正" sheetId="30" r:id="rId3"/>
    <sheet name="正信" sheetId="36" r:id="rId4"/>
    <sheet name="通辉" sheetId="32" r:id="rId5"/>
    <sheet name="鸿杨" sheetId="34" r:id="rId6"/>
    <sheet name="柬埔寨吉祥" sheetId="37" r:id="rId7"/>
    <sheet name="美金" sheetId="38" r:id="rId8"/>
  </sheets>
  <definedNames>
    <definedName name="_xlnm._FilterDatabase" localSheetId="0" hidden="1">圣琪!$A$1:$H$22</definedName>
    <definedName name="_xlnm._FilterDatabase" localSheetId="1" hidden="1">丰盛源!$A$1:$H$8</definedName>
    <definedName name="_xlnm._FilterDatabase" localSheetId="2" hidden="1">大正!$A$1:$H$7</definedName>
    <definedName name="_xlnm._FilterDatabase" localSheetId="3" hidden="1">正信!$A$1:$H$20</definedName>
    <definedName name="_xlnm._FilterDatabase" localSheetId="4" hidden="1">通辉!$A$1:$H$8</definedName>
    <definedName name="_xlnm._FilterDatabase" localSheetId="5" hidden="1">鸿杨!$A$1:$H$13</definedName>
    <definedName name="_xlnm._FilterDatabase" localSheetId="6" hidden="1">柬埔寨吉祥!$A$1:$H$7</definedName>
    <definedName name="_xlnm._FilterDatabase" localSheetId="7" hidden="1">美金!$A$1:$H$4</definedName>
    <definedName name="_xlnm.Print_Area" localSheetId="2">大正!$A$1:$H$2</definedName>
    <definedName name="_xlnm.Print_Area" localSheetId="4">通辉!$A$1:$H$2</definedName>
    <definedName name="_xlnm.Print_Area" localSheetId="0">圣琪!$A$1:$H$2</definedName>
    <definedName name="_xlnm.Print_Area" localSheetId="5">鸿杨!$A$1:$H$2</definedName>
    <definedName name="_xlnm.Print_Area" localSheetId="3">正信!$A$1:$H$2</definedName>
    <definedName name="_xlnm.Print_Area" localSheetId="6">柬埔寨吉祥!$A$1:$H$2</definedName>
    <definedName name="_xlnm.Print_Area" localSheetId="7">美金!$A$1:$H$2</definedName>
    <definedName name="_xlnm.Print_Area" localSheetId="1">丰盛源!$A$1:$H$2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<sst xmlns="http://schemas.openxmlformats.org/spreadsheetml/2006/main" count="466" uniqueCount="137">
  <si>
    <r>
      <rPr>
        <b/>
        <sz val="16"/>
        <color theme="1"/>
        <rFont val="宋体"/>
        <charset val="134"/>
      </rPr>
      <t>吉胜达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</si>
  <si>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出货时间</t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</si>
  <si>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</si>
  <si>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t>睿颢合同号</t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</si>
  <si>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</si>
  <si>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</si>
  <si>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</si>
  <si>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</si>
  <si>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</si>
  <si>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84542
84544</t>
  </si>
  <si>
    <t>RBSKJSD00120
工厂：圣琪</t>
  </si>
  <si>
    <t>7138-693-612
Made in China 女套衫</t>
  </si>
  <si>
    <t>白色吊牌HPBCGEN001-60*95mm</t>
  </si>
  <si>
    <t>黑色 吊绳 MRBCGEN004-320*1.5mm</t>
  </si>
  <si>
    <t>白色织标WLBCGEN017（05B）-65*19mm</t>
  </si>
  <si>
    <t>白色缎带洗标CLBCGEN003*5页-60*25mm（加页码）</t>
  </si>
  <si>
    <t>RBSKJSD0148
工厂：圣琪</t>
  </si>
  <si>
    <t>7108-693-802
Made in China 女上装 翻单7</t>
  </si>
  <si>
    <t>白色吊牌HPBCRFI001-60*95mm-RFID LOGO</t>
  </si>
  <si>
    <t>白色缎带洗标CLBCGEN003*4页-60*25mm（加页码）</t>
  </si>
  <si>
    <t>白色缎带芯片洗标CLBCRFI001-60*25mm-RFID</t>
  </si>
  <si>
    <t>RBSKJSD00154
工厂：圣琪</t>
  </si>
  <si>
    <t>7120-693-712/800/812
Made in China 女套衫 翻单7</t>
  </si>
  <si>
    <t>白色缎带洗标CLBCGEN003*6页-60*25mm（加页码）</t>
  </si>
  <si>
    <t>RBSKJSD0155
工厂：圣琪</t>
  </si>
  <si>
    <t>7108-693-754
Made in China 女上装 翻单10</t>
  </si>
  <si>
    <t>RBSKJSD00154
工厂：丰盛源</t>
  </si>
  <si>
    <t>85059
85061</t>
  </si>
  <si>
    <t>RBSKJSD00127
工厂：大正</t>
  </si>
  <si>
    <t>7145-693-892
Made in China 女套衫</t>
  </si>
  <si>
    <t>RBSKJSD00146
工厂：正信</t>
  </si>
  <si>
    <t>6985-693-400/605/802/902
Made in China 女开衫 翻单12</t>
  </si>
  <si>
    <t>BKKBXM24002 空白标（60*25mm）</t>
  </si>
  <si>
    <t>RBSKJSD00150
工厂：正信</t>
  </si>
  <si>
    <t>7256-693-500/712
Made in China 女套衫 翻单3</t>
  </si>
  <si>
    <t>RBSKJSD00152
工厂：正信</t>
  </si>
  <si>
    <t>6985-693-400/802
Made in China 女开衫 翻单13</t>
  </si>
  <si>
    <t>RBSKJSD00147
工厂：通辉</t>
  </si>
  <si>
    <t>7120-693-712/800/812
Made in China 女套衫 翻单6</t>
  </si>
  <si>
    <t>RBSKJSD00159
工厂：通辉</t>
  </si>
  <si>
    <t>7120-693-812
Made in China 女套衫 翻单6 补单</t>
  </si>
  <si>
    <t>85146
85174</t>
  </si>
  <si>
    <t>RBSKJSD00126
工厂：丰盛源</t>
  </si>
  <si>
    <t>7337-693-710
Made in China 男套衫</t>
  </si>
  <si>
    <t>吊牌HPBCGEN005（BKHTP25002）-60*95mm</t>
  </si>
  <si>
    <t>贴纸吊牌STBCGEN001（BKSK25007）-40*71mm</t>
  </si>
  <si>
    <t>织标WLBCGEN036（BKWOL25003）65*19mm</t>
  </si>
  <si>
    <t>RBSKJSD00145
工厂：丰盛源</t>
  </si>
  <si>
    <t>7337-693-710
Made in China 男套衫 补单</t>
  </si>
  <si>
    <t>RBSKJSD00158
工厂：丰盛源</t>
  </si>
  <si>
    <t>7123-693-902
Made in China 女套衫 翻单4</t>
  </si>
  <si>
    <t>84545
84594</t>
  </si>
  <si>
    <t>RBSKJSD00118
工厂：大正</t>
  </si>
  <si>
    <t>7139-693-892
Made in China 女套衫</t>
  </si>
  <si>
    <t>84641
84658</t>
  </si>
  <si>
    <t>RBSKJSD00119
工厂：大正</t>
  </si>
  <si>
    <t>6997-693-400/700
Made in China 女开衫</t>
  </si>
  <si>
    <t>RBSKJSD00129
工厂：大正</t>
  </si>
  <si>
    <t>6997-693-400/700
Made in China 女开衫 翻单1</t>
  </si>
  <si>
    <t>40040
40041</t>
  </si>
  <si>
    <t>RBSKJSD00131
工厂：大正</t>
  </si>
  <si>
    <t>0008-693-802
Made in China 女帽衫</t>
  </si>
  <si>
    <t>40059
40060</t>
  </si>
  <si>
    <t>RBSKJSD00135
工厂：大正</t>
  </si>
  <si>
    <t>0008-693-400
Made in China 女帽衫 翻单1</t>
  </si>
  <si>
    <t>RBSKJSD00156
工厂：大正</t>
  </si>
  <si>
    <t>7125-693-400/802
Made in China 女套衫 翻单4</t>
  </si>
  <si>
    <t>白色缎带洗标CLBCGEN003*5页-60*25mm（802）</t>
  </si>
  <si>
    <t>白色缎带洗标CLBCGEN003*4页-60*25mm（400）</t>
  </si>
  <si>
    <r>
      <rPr>
        <sz val="11"/>
        <rFont val="宋体"/>
        <charset val="134"/>
        <scheme val="minor"/>
      </rPr>
      <t>86534
86705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87161
86703
86537</t>
    </r>
  </si>
  <si>
    <t>RBSKJSD00134
工厂：大正</t>
  </si>
  <si>
    <t>7347-693-423
Made in China 男套衫</t>
  </si>
  <si>
    <t>配比装胶带贴纸  BKSKR24014</t>
  </si>
  <si>
    <t>白色织标WLBCGEN020(06B）-85*20mm</t>
  </si>
  <si>
    <t>86995
40068
40086
86999</t>
  </si>
  <si>
    <t>RBSKJSD00138
工厂：大正</t>
  </si>
  <si>
    <t>7351-693-526/710
Made in China 男套衫</t>
  </si>
  <si>
    <t>RBSKJSD00193
工厂：大正</t>
  </si>
  <si>
    <t>7351-693-526/710
Made in China 男套衫 补单</t>
  </si>
  <si>
    <t>白色吊牌HPBCGEN001-60*95mm MP</t>
  </si>
  <si>
    <t>MP贴纸101.6*38.1mm（热胶）BKSKR24011</t>
  </si>
  <si>
    <t>RBSKJSD0143
工厂:圣琪/鸿杨</t>
  </si>
  <si>
    <t>7108-693-754/802
Made in China 女上装 翻单6</t>
  </si>
  <si>
    <t>RBSKJSD0149
工厂：鸿杨</t>
  </si>
  <si>
    <t>7108-693-754/802
Made in China 女上装 翻单8</t>
  </si>
  <si>
    <t>RBSKJSD0153
工厂：鸿杨</t>
  </si>
  <si>
    <t>7108-693-802
Made in China 女上装 翻单9</t>
  </si>
  <si>
    <t>RBSKJSD0160
工厂：鸿杨</t>
  </si>
  <si>
    <t>7108-693-892
Made in China 女套衫 翻单11</t>
  </si>
  <si>
    <t>白色织标WLBCGEN017（05B）-65*20mm</t>
  </si>
  <si>
    <t>86786
86788
87695</t>
  </si>
  <si>
    <t>RBSKJSD00137
工厂：圣琪</t>
  </si>
  <si>
    <t>8752-693-700/800
Made in China 女吊带</t>
  </si>
  <si>
    <t>RBSKJSD00161
工厂：圣琪</t>
  </si>
  <si>
    <t>7138-693-612
Made in China 女套衫 补单</t>
  </si>
  <si>
    <t>RBSKJSD00163
工厂：圣琪</t>
  </si>
  <si>
    <t>7120-693-712/800/812
Made in China 女套衫 翻单8</t>
  </si>
  <si>
    <t>RBSKJSD0140
工厂:圣琪</t>
  </si>
  <si>
    <t>7108-693-802
Made in China 女上装 翻单5</t>
  </si>
  <si>
    <t>RBSKJSD0143
工厂:圣琪</t>
  </si>
  <si>
    <t>RBSKJSD00136
工厂：正信</t>
  </si>
  <si>
    <t>6985-693-400/802
Made in China 女开衫 翻单9</t>
  </si>
  <si>
    <t>RBSKJSD00141
工厂：正信</t>
  </si>
  <si>
    <t>6985-693-400/605/802/902
Made in China 女开衫 翻单10</t>
  </si>
  <si>
    <t>RBSKJSD00157
工厂：正信</t>
  </si>
  <si>
    <t>7149-693-802/902
Made in China 女套衫 翻单3</t>
  </si>
  <si>
    <t>84195
84216
84196</t>
  </si>
  <si>
    <r>
      <rPr>
        <b/>
        <sz val="11"/>
        <color theme="1"/>
        <rFont val="宋体"/>
        <charset val="134"/>
        <scheme val="minor"/>
      </rPr>
      <t>RBSKJSD00115
工厂：</t>
    </r>
    <r>
      <rPr>
        <b/>
        <sz val="11"/>
        <color rgb="FFFF0000"/>
        <rFont val="宋体"/>
        <charset val="134"/>
        <scheme val="minor"/>
      </rPr>
      <t>凯莱</t>
    </r>
    <r>
      <rPr>
        <b/>
        <sz val="11"/>
        <color theme="1"/>
        <rFont val="宋体"/>
        <charset val="134"/>
        <scheme val="minor"/>
      </rPr>
      <t>改鸿杨</t>
    </r>
  </si>
  <si>
    <t>7328-693-800
Made in China 男套衫</t>
  </si>
  <si>
    <t>鸿杨</t>
  </si>
  <si>
    <t>84524
84541</t>
  </si>
  <si>
    <t>RBSKJSD00114
工厂：婉垚</t>
  </si>
  <si>
    <t>7136-693-671/892
Made in China 女套衫</t>
  </si>
  <si>
    <t>婉垚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</si>
  <si>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</si>
  <si>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</si>
  <si>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</si>
  <si>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</si>
  <si>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</si>
  <si>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</si>
  <si>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</si>
  <si>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</si>
  <si>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</si>
  <si>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</si>
  <si>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</si>
  <si>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</si>
  <si>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</si>
  <si>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</si>
  <si>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吉胜达</t>
  </si>
  <si>
    <t>北京凌鼎贸易有限公司</t>
  </si>
  <si>
    <t>按照对账单开</t>
  </si>
  <si>
    <t>东莞市婉垚服饰有限公司</t>
  </si>
  <si>
    <t>沧州鸿杨制衣有限公司</t>
  </si>
  <si>
    <t>40025
40027
40026
40028</t>
  </si>
  <si>
    <t>RBSKJSD00132
工厂：柬埔寨吉祥</t>
  </si>
  <si>
    <t>0005-693-712/400
Cambodia 女套衫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</si>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</sst>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4"/>
      <color theme="1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8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  <xf numFmtId="0" fontId="34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14" fontId="0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4" fontId="0" fillId="2" borderId="4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58" fontId="9" fillId="4" borderId="9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8" fontId="12" fillId="4" borderId="9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  <cellStyle name="常规_合同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zoomScale="115" zoomScaleNormal="115" zoomScaleSheetLayoutView="130" workbookViewId="0">
      <selection activeCell="A17" sqref="A17:H21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45868</v>
      </c>
      <c r="B3" s="14" t="s">
        <v>9</v>
      </c>
      <c r="C3" s="15" t="s">
        <v>10</v>
      </c>
      <c r="D3" s="14" t="s">
        <v>11</v>
      </c>
      <c r="E3" s="21" t="s">
        <v>12</v>
      </c>
      <c r="F3" s="22">
        <f>10500+8</f>
        <v>10508</v>
      </c>
      <c r="G3" s="16">
        <v>0.28</v>
      </c>
      <c r="H3" s="18">
        <f t="shared" ref="H3:H21" si="0">F3*G3</f>
        <v>2942.24</v>
      </c>
    </row>
    <row r="4" spans="1:8">
      <c r="A4" s="13"/>
      <c r="B4" s="16"/>
      <c r="C4" s="26"/>
      <c r="D4" s="14"/>
      <c r="E4" s="16" t="s">
        <v>13</v>
      </c>
      <c r="F4" s="22">
        <f>10500+8</f>
        <v>10508</v>
      </c>
      <c r="G4" s="16">
        <v>0.1</v>
      </c>
      <c r="H4" s="18">
        <f t="shared" si="0"/>
        <v>1050.8</v>
      </c>
    </row>
    <row r="5" spans="1:8">
      <c r="A5" s="13"/>
      <c r="B5" s="16"/>
      <c r="C5" s="26"/>
      <c r="D5" s="14"/>
      <c r="E5" s="16" t="s">
        <v>14</v>
      </c>
      <c r="F5" s="22">
        <f>10500+8</f>
        <v>10508</v>
      </c>
      <c r="G5" s="16">
        <v>0.13</v>
      </c>
      <c r="H5" s="18">
        <f t="shared" si="0"/>
        <v>1366.04</v>
      </c>
    </row>
    <row r="6" spans="1:8">
      <c r="A6" s="13">
        <v>45890</v>
      </c>
      <c r="B6" s="16"/>
      <c r="C6" s="26"/>
      <c r="D6" s="14"/>
      <c r="E6" s="16" t="s">
        <v>15</v>
      </c>
      <c r="F6" s="16">
        <f>F5*5</f>
        <v>52540</v>
      </c>
      <c r="G6" s="16">
        <v>0.042</v>
      </c>
      <c r="H6" s="18">
        <f t="shared" si="0"/>
        <v>2206.68</v>
      </c>
    </row>
    <row r="7" spans="1:8">
      <c r="A7" s="13">
        <v>45889</v>
      </c>
      <c r="B7" s="14">
        <v>87726</v>
      </c>
      <c r="C7" s="15" t="s">
        <v>16</v>
      </c>
      <c r="D7" s="14" t="s">
        <v>17</v>
      </c>
      <c r="E7" s="14" t="s">
        <v>18</v>
      </c>
      <c r="F7" s="16">
        <v>20989</v>
      </c>
      <c r="G7" s="16">
        <v>0.28</v>
      </c>
      <c r="H7" s="18">
        <f t="shared" si="0"/>
        <v>5876.92</v>
      </c>
    </row>
    <row r="8" spans="1:8">
      <c r="A8" s="13"/>
      <c r="B8" s="16"/>
      <c r="C8" s="26"/>
      <c r="D8" s="14"/>
      <c r="E8" s="16" t="s">
        <v>13</v>
      </c>
      <c r="F8" s="16">
        <v>20989</v>
      </c>
      <c r="G8" s="16">
        <v>0.1</v>
      </c>
      <c r="H8" s="18">
        <f t="shared" si="0"/>
        <v>2098.9</v>
      </c>
    </row>
    <row r="9" spans="1:8">
      <c r="A9" s="13">
        <v>45890</v>
      </c>
      <c r="B9" s="16"/>
      <c r="C9" s="26"/>
      <c r="D9" s="14"/>
      <c r="E9" s="16" t="s">
        <v>14</v>
      </c>
      <c r="F9" s="16">
        <v>20989</v>
      </c>
      <c r="G9" s="16">
        <v>0.13</v>
      </c>
      <c r="H9" s="18">
        <f t="shared" si="0"/>
        <v>2728.57</v>
      </c>
    </row>
    <row r="10" spans="1:8">
      <c r="A10" s="13"/>
      <c r="B10" s="16"/>
      <c r="C10" s="26"/>
      <c r="D10" s="14"/>
      <c r="E10" s="16" t="s">
        <v>19</v>
      </c>
      <c r="F10" s="16">
        <f>20989*4</f>
        <v>83956</v>
      </c>
      <c r="G10" s="16">
        <v>0.042</v>
      </c>
      <c r="H10" s="18">
        <f t="shared" si="0"/>
        <v>3526.152</v>
      </c>
    </row>
    <row r="11" spans="1:8">
      <c r="A11" s="13"/>
      <c r="B11" s="16"/>
      <c r="C11" s="26"/>
      <c r="D11" s="14"/>
      <c r="E11" s="14" t="s">
        <v>20</v>
      </c>
      <c r="F11" s="16">
        <v>20989</v>
      </c>
      <c r="G11" s="16">
        <v>0.58</v>
      </c>
      <c r="H11" s="18">
        <f t="shared" si="0"/>
        <v>12173.62</v>
      </c>
    </row>
    <row r="12" spans="1:8">
      <c r="A12" s="13">
        <v>45888</v>
      </c>
      <c r="B12" s="14">
        <v>87958</v>
      </c>
      <c r="C12" s="15" t="s">
        <v>21</v>
      </c>
      <c r="D12" s="14" t="s">
        <v>22</v>
      </c>
      <c r="E12" s="21" t="s">
        <v>18</v>
      </c>
      <c r="F12" s="16">
        <f>31487</f>
        <v>31487</v>
      </c>
      <c r="G12" s="16">
        <v>0.28</v>
      </c>
      <c r="H12" s="18">
        <f t="shared" si="0"/>
        <v>8816.36</v>
      </c>
    </row>
    <row r="13" spans="1:8">
      <c r="A13" s="13"/>
      <c r="B13" s="16"/>
      <c r="C13" s="26"/>
      <c r="D13" s="14"/>
      <c r="E13" s="16" t="s">
        <v>13</v>
      </c>
      <c r="F13" s="16">
        <v>31487</v>
      </c>
      <c r="G13" s="16">
        <v>0.1</v>
      </c>
      <c r="H13" s="18">
        <f t="shared" si="0"/>
        <v>3148.7</v>
      </c>
    </row>
    <row r="14" spans="1:8">
      <c r="A14" s="13">
        <v>45889</v>
      </c>
      <c r="B14" s="16"/>
      <c r="C14" s="26"/>
      <c r="D14" s="14"/>
      <c r="E14" s="16" t="s">
        <v>14</v>
      </c>
      <c r="F14" s="16">
        <v>31487</v>
      </c>
      <c r="G14" s="16">
        <v>0.13</v>
      </c>
      <c r="H14" s="18">
        <f t="shared" si="0"/>
        <v>4093.31</v>
      </c>
    </row>
    <row r="15" spans="1:8">
      <c r="A15" s="13">
        <v>45888</v>
      </c>
      <c r="B15" s="16"/>
      <c r="C15" s="26"/>
      <c r="D15" s="14"/>
      <c r="E15" s="16" t="s">
        <v>23</v>
      </c>
      <c r="F15" s="16">
        <f>31487*6</f>
        <v>188922</v>
      </c>
      <c r="G15" s="16">
        <v>0.042</v>
      </c>
      <c r="H15" s="18">
        <f t="shared" si="0"/>
        <v>7934.724</v>
      </c>
    </row>
    <row r="16" spans="1:8">
      <c r="A16" s="13">
        <v>45889</v>
      </c>
      <c r="B16" s="16"/>
      <c r="C16" s="26"/>
      <c r="D16" s="14"/>
      <c r="E16" s="14" t="s">
        <v>20</v>
      </c>
      <c r="F16" s="16">
        <v>31487</v>
      </c>
      <c r="G16" s="16">
        <v>0.58</v>
      </c>
      <c r="H16" s="18">
        <f t="shared" si="0"/>
        <v>18262.46</v>
      </c>
    </row>
    <row r="17" spans="1:8">
      <c r="A17" s="13">
        <v>45891</v>
      </c>
      <c r="B17" s="14">
        <v>87950</v>
      </c>
      <c r="C17" s="15" t="s">
        <v>24</v>
      </c>
      <c r="D17" s="14" t="s">
        <v>25</v>
      </c>
      <c r="E17" s="14" t="s">
        <v>18</v>
      </c>
      <c r="F17" s="16">
        <v>12598</v>
      </c>
      <c r="G17" s="16">
        <v>0.28</v>
      </c>
      <c r="H17" s="18">
        <f t="shared" si="0"/>
        <v>3527.44</v>
      </c>
    </row>
    <row r="18" spans="1:8">
      <c r="A18" s="13"/>
      <c r="B18" s="16"/>
      <c r="C18" s="26"/>
      <c r="D18" s="14"/>
      <c r="E18" s="16" t="s">
        <v>13</v>
      </c>
      <c r="F18" s="16">
        <v>12598</v>
      </c>
      <c r="G18" s="16">
        <v>0.1</v>
      </c>
      <c r="H18" s="18">
        <f t="shared" si="0"/>
        <v>1259.8</v>
      </c>
    </row>
    <row r="19" spans="1:8">
      <c r="A19" s="13">
        <v>45890</v>
      </c>
      <c r="B19" s="16"/>
      <c r="C19" s="26"/>
      <c r="D19" s="14"/>
      <c r="E19" s="16" t="s">
        <v>14</v>
      </c>
      <c r="F19" s="16">
        <v>12598</v>
      </c>
      <c r="G19" s="16">
        <v>0.13</v>
      </c>
      <c r="H19" s="18">
        <f t="shared" si="0"/>
        <v>1637.74</v>
      </c>
    </row>
    <row r="20" spans="1:8">
      <c r="A20" s="13"/>
      <c r="B20" s="16"/>
      <c r="C20" s="26"/>
      <c r="D20" s="14"/>
      <c r="E20" s="16" t="s">
        <v>19</v>
      </c>
      <c r="F20" s="16">
        <f>12598*4</f>
        <v>50392</v>
      </c>
      <c r="G20" s="16">
        <v>0.042</v>
      </c>
      <c r="H20" s="18">
        <f t="shared" si="0"/>
        <v>2116.464</v>
      </c>
    </row>
    <row r="21" spans="1:8">
      <c r="A21" s="13"/>
      <c r="B21" s="16"/>
      <c r="C21" s="26"/>
      <c r="D21" s="14"/>
      <c r="E21" s="14" t="s">
        <v>20</v>
      </c>
      <c r="F21" s="16">
        <v>12598</v>
      </c>
      <c r="G21" s="16">
        <v>0.58</v>
      </c>
      <c r="H21" s="18">
        <f t="shared" si="0"/>
        <v>7306.84</v>
      </c>
    </row>
    <row r="22" spans="1:8">
      <c r="H22" s="27">
        <f>SUM(H3:H21)</f>
        <v>92073.76</v>
      </c>
    </row>
  </sheetData>
  <autoFilter xmlns:etc="http://www.wps.cn/officeDocument/2017/etCustomData" ref="A1:H22" etc:filterBottomFollowUsedRange="0">
    <extLst/>
  </autoFilter>
  <mergeCells count="19">
    <mergeCell ref="A1:H1"/>
    <mergeCell ref="A3:A5"/>
    <mergeCell ref="A7:A8"/>
    <mergeCell ref="A9:A11"/>
    <mergeCell ref="A12:A13"/>
    <mergeCell ref="A17:A18"/>
    <mergeCell ref="A19:A21"/>
    <mergeCell ref="B3:B6"/>
    <mergeCell ref="B7:B11"/>
    <mergeCell ref="B12:B16"/>
    <mergeCell ref="B17:B21"/>
    <mergeCell ref="C3:C6"/>
    <mergeCell ref="C7:C11"/>
    <mergeCell ref="C12:C16"/>
    <mergeCell ref="C17:C21"/>
    <mergeCell ref="D3:D6"/>
    <mergeCell ref="D7:D11"/>
    <mergeCell ref="D12:D16"/>
    <mergeCell ref="D17:D21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zoomScaleSheetLayoutView="130" workbookViewId="0">
      <selection activeCell="A3" sqref="A3:H7"/>
    </sheetView>
  </sheetViews>
  <sheetFormatPr defaultColWidth="8.72727272727273" defaultRowHeight="14" outlineLevelRow="7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45888</v>
      </c>
      <c r="B3" s="14">
        <v>87958</v>
      </c>
      <c r="C3" s="15" t="s">
        <v>26</v>
      </c>
      <c r="D3" s="14" t="s">
        <v>22</v>
      </c>
      <c r="E3" s="21" t="s">
        <v>18</v>
      </c>
      <c r="F3" s="16">
        <f>31492</f>
        <v>31492</v>
      </c>
      <c r="G3" s="23">
        <v>0.28</v>
      </c>
      <c r="H3" s="18">
        <f>F3*G3</f>
        <v>8817.76</v>
      </c>
    </row>
    <row r="4" spans="1:8">
      <c r="A4" s="13"/>
      <c r="B4" s="16"/>
      <c r="C4" s="26"/>
      <c r="D4" s="14"/>
      <c r="E4" s="16" t="s">
        <v>13</v>
      </c>
      <c r="F4" s="16">
        <v>31492</v>
      </c>
      <c r="G4" s="16">
        <v>0.1</v>
      </c>
      <c r="H4" s="18">
        <f>F4*G4</f>
        <v>3149.2</v>
      </c>
    </row>
    <row r="5" spans="1:8">
      <c r="A5" s="13">
        <v>45889</v>
      </c>
      <c r="B5" s="16"/>
      <c r="C5" s="26"/>
      <c r="D5" s="14"/>
      <c r="E5" s="16" t="s">
        <v>14</v>
      </c>
      <c r="F5" s="16">
        <v>31492</v>
      </c>
      <c r="G5" s="16">
        <v>0.13</v>
      </c>
      <c r="H5" s="18">
        <f>F5*G5</f>
        <v>4093.96</v>
      </c>
    </row>
    <row r="6" spans="1:8">
      <c r="A6" s="13">
        <v>45888</v>
      </c>
      <c r="B6" s="16"/>
      <c r="C6" s="26"/>
      <c r="D6" s="14"/>
      <c r="E6" s="16" t="s">
        <v>23</v>
      </c>
      <c r="F6" s="16">
        <f>31492*6</f>
        <v>188952</v>
      </c>
      <c r="G6" s="16">
        <v>0.042</v>
      </c>
      <c r="H6" s="18">
        <f>F6*G6</f>
        <v>7935.984</v>
      </c>
    </row>
    <row r="7" spans="1:8">
      <c r="A7" s="13">
        <v>45889</v>
      </c>
      <c r="B7" s="16"/>
      <c r="C7" s="26"/>
      <c r="D7" s="14"/>
      <c r="E7" s="14" t="s">
        <v>20</v>
      </c>
      <c r="F7" s="16">
        <v>31492</v>
      </c>
      <c r="G7" s="16">
        <v>0.58</v>
      </c>
      <c r="H7" s="18">
        <f>F7*G7</f>
        <v>18265.36</v>
      </c>
    </row>
    <row r="8" spans="1:8">
      <c r="H8" s="27">
        <f>SUM(H3:H7)</f>
        <v>42262.264</v>
      </c>
    </row>
  </sheetData>
  <autoFilter xmlns:etc="http://www.wps.cn/officeDocument/2017/etCustomData" ref="A1:H8" etc:filterBottomFollowUsedRange="0">
    <extLst/>
  </autoFilter>
  <mergeCells count="5">
    <mergeCell ref="A1:H1"/>
    <mergeCell ref="A3:A4"/>
    <mergeCell ref="B3:B7"/>
    <mergeCell ref="C3:C7"/>
    <mergeCell ref="D3:D7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15" zoomScaleNormal="115" zoomScaleSheetLayoutView="130" workbookViewId="0">
      <selection activeCell="A3" sqref="A3:H6"/>
    </sheetView>
  </sheetViews>
  <sheetFormatPr defaultColWidth="8.72727272727273" defaultRowHeight="14" outlineLevelRow="6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20">
        <v>45870</v>
      </c>
      <c r="B3" s="14" t="s">
        <v>27</v>
      </c>
      <c r="C3" s="15" t="s">
        <v>28</v>
      </c>
      <c r="D3" s="14" t="s">
        <v>29</v>
      </c>
      <c r="E3" s="21" t="s">
        <v>12</v>
      </c>
      <c r="F3" s="22">
        <f>2100+8</f>
        <v>2108</v>
      </c>
      <c r="G3" s="23">
        <v>0.28</v>
      </c>
      <c r="H3" s="24">
        <f>F3*G3</f>
        <v>590.24</v>
      </c>
    </row>
    <row r="4" spans="1:8">
      <c r="A4" s="25"/>
      <c r="B4" s="16"/>
      <c r="C4" s="26"/>
      <c r="D4" s="14"/>
      <c r="E4" s="16" t="s">
        <v>13</v>
      </c>
      <c r="F4" s="22">
        <f>2100+8</f>
        <v>2108</v>
      </c>
      <c r="G4" s="16">
        <v>0.1</v>
      </c>
      <c r="H4" s="24">
        <f>F4*G4</f>
        <v>210.8</v>
      </c>
    </row>
    <row r="5" spans="1:8">
      <c r="A5" s="29"/>
      <c r="B5" s="16"/>
      <c r="C5" s="26"/>
      <c r="D5" s="14"/>
      <c r="E5" s="16" t="s">
        <v>14</v>
      </c>
      <c r="F5" s="22">
        <f>2100+8</f>
        <v>2108</v>
      </c>
      <c r="G5" s="16">
        <v>0.13</v>
      </c>
      <c r="H5" s="24">
        <f>F5*G5</f>
        <v>274.04</v>
      </c>
    </row>
    <row r="6" spans="1:8">
      <c r="A6" s="13">
        <v>45886</v>
      </c>
      <c r="B6" s="16"/>
      <c r="C6" s="26"/>
      <c r="D6" s="14"/>
      <c r="E6" s="16" t="s">
        <v>19</v>
      </c>
      <c r="F6" s="16">
        <f>F5*4</f>
        <v>8432</v>
      </c>
      <c r="G6" s="16">
        <v>0.042</v>
      </c>
      <c r="H6" s="18">
        <f>F6*G6</f>
        <v>354.144</v>
      </c>
    </row>
    <row r="7" spans="1:8">
      <c r="H7" s="27">
        <f>SUM(H3:H6)</f>
        <v>1429.224</v>
      </c>
    </row>
  </sheetData>
  <autoFilter xmlns:etc="http://www.wps.cn/officeDocument/2017/etCustomData" ref="A1:H7" etc:filterBottomFollowUsedRange="0">
    <extLst/>
  </autoFilter>
  <mergeCells count="5">
    <mergeCell ref="A1:H1"/>
    <mergeCell ref="A3:A5"/>
    <mergeCell ref="B3:B6"/>
    <mergeCell ref="C3:C6"/>
    <mergeCell ref="D3:D6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zoomScale="115" zoomScaleNormal="115" zoomScaleSheetLayoutView="130" workbookViewId="0">
      <selection activeCell="A14" sqref="A14:H19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0.6363636363636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20">
        <v>45889</v>
      </c>
      <c r="B3" s="14">
        <v>87732</v>
      </c>
      <c r="C3" s="15" t="s">
        <v>30</v>
      </c>
      <c r="D3" s="14" t="s">
        <v>31</v>
      </c>
      <c r="E3" s="21" t="s">
        <v>18</v>
      </c>
      <c r="F3" s="22">
        <v>57792</v>
      </c>
      <c r="G3" s="16">
        <v>0.28</v>
      </c>
      <c r="H3" s="18">
        <f t="shared" ref="H3:H19" si="0">F3*G3</f>
        <v>16181.76</v>
      </c>
    </row>
    <row r="4" spans="1:8">
      <c r="A4" s="25"/>
      <c r="B4" s="16"/>
      <c r="C4" s="26"/>
      <c r="D4" s="14"/>
      <c r="E4" s="16" t="s">
        <v>13</v>
      </c>
      <c r="F4" s="22">
        <v>57792</v>
      </c>
      <c r="G4" s="16">
        <v>0.1</v>
      </c>
      <c r="H4" s="18">
        <f t="shared" si="0"/>
        <v>5779.2</v>
      </c>
    </row>
    <row r="5" spans="1:8">
      <c r="A5" s="25"/>
      <c r="B5" s="16"/>
      <c r="C5" s="26"/>
      <c r="D5" s="14"/>
      <c r="E5" s="16" t="s">
        <v>14</v>
      </c>
      <c r="F5" s="22">
        <v>57792</v>
      </c>
      <c r="G5" s="16">
        <v>0.13</v>
      </c>
      <c r="H5" s="18">
        <f t="shared" si="0"/>
        <v>7512.96</v>
      </c>
    </row>
    <row r="6" spans="1:8">
      <c r="A6" s="25"/>
      <c r="B6" s="16"/>
      <c r="C6" s="26"/>
      <c r="D6" s="14"/>
      <c r="E6" s="16" t="s">
        <v>19</v>
      </c>
      <c r="F6" s="16">
        <v>231168</v>
      </c>
      <c r="G6" s="16">
        <v>0.042</v>
      </c>
      <c r="H6" s="18">
        <f t="shared" si="0"/>
        <v>9709.056</v>
      </c>
    </row>
    <row r="7" spans="1:8">
      <c r="A7" s="25"/>
      <c r="B7" s="16"/>
      <c r="C7" s="26"/>
      <c r="D7" s="14"/>
      <c r="E7" s="16" t="s">
        <v>32</v>
      </c>
      <c r="F7" s="22">
        <v>57792</v>
      </c>
      <c r="G7" s="16">
        <v>0.03</v>
      </c>
      <c r="H7" s="18">
        <f t="shared" si="0"/>
        <v>1733.76</v>
      </c>
    </row>
    <row r="8" spans="1:8">
      <c r="A8" s="29"/>
      <c r="B8" s="16"/>
      <c r="C8" s="26"/>
      <c r="D8" s="14"/>
      <c r="E8" s="14" t="s">
        <v>20</v>
      </c>
      <c r="F8" s="22">
        <v>57792</v>
      </c>
      <c r="G8" s="16">
        <v>0.58</v>
      </c>
      <c r="H8" s="18">
        <f t="shared" si="0"/>
        <v>33519.36</v>
      </c>
    </row>
    <row r="9" spans="1:8">
      <c r="A9" s="20">
        <v>45890</v>
      </c>
      <c r="B9" s="14">
        <v>87850</v>
      </c>
      <c r="C9" s="15" t="s">
        <v>33</v>
      </c>
      <c r="D9" s="14" t="s">
        <v>34</v>
      </c>
      <c r="E9" s="21" t="s">
        <v>18</v>
      </c>
      <c r="F9" s="22">
        <v>44649</v>
      </c>
      <c r="G9" s="23">
        <v>0.28</v>
      </c>
      <c r="H9" s="18">
        <f t="shared" si="0"/>
        <v>12501.72</v>
      </c>
    </row>
    <row r="10" spans="1:8">
      <c r="A10" s="25"/>
      <c r="B10" s="16"/>
      <c r="C10" s="26"/>
      <c r="D10" s="14"/>
      <c r="E10" s="16" t="s">
        <v>13</v>
      </c>
      <c r="F10" s="22">
        <v>44649</v>
      </c>
      <c r="G10" s="16">
        <v>0.1</v>
      </c>
      <c r="H10" s="18">
        <f t="shared" si="0"/>
        <v>4464.9</v>
      </c>
    </row>
    <row r="11" spans="1:8">
      <c r="A11" s="25"/>
      <c r="B11" s="16"/>
      <c r="C11" s="26"/>
      <c r="D11" s="14"/>
      <c r="E11" s="16" t="s">
        <v>14</v>
      </c>
      <c r="F11" s="22">
        <v>44649</v>
      </c>
      <c r="G11" s="16">
        <v>0.13</v>
      </c>
      <c r="H11" s="18">
        <f t="shared" si="0"/>
        <v>5804.37</v>
      </c>
    </row>
    <row r="12" spans="1:8">
      <c r="A12" s="25"/>
      <c r="B12" s="16"/>
      <c r="C12" s="26"/>
      <c r="D12" s="14"/>
      <c r="E12" s="16" t="s">
        <v>15</v>
      </c>
      <c r="F12" s="16">
        <v>223245</v>
      </c>
      <c r="G12" s="16">
        <v>0.042</v>
      </c>
      <c r="H12" s="18">
        <f t="shared" si="0"/>
        <v>9376.29</v>
      </c>
    </row>
    <row r="13" spans="1:8">
      <c r="A13" s="29"/>
      <c r="B13" s="16"/>
      <c r="C13" s="26"/>
      <c r="D13" s="14"/>
      <c r="E13" s="14" t="s">
        <v>20</v>
      </c>
      <c r="F13" s="22">
        <v>44649</v>
      </c>
      <c r="G13" s="16">
        <v>0.58</v>
      </c>
      <c r="H13" s="18">
        <f t="shared" si="0"/>
        <v>25896.42</v>
      </c>
    </row>
    <row r="14" spans="1:8">
      <c r="A14" s="13">
        <v>45890</v>
      </c>
      <c r="B14" s="14">
        <v>87885</v>
      </c>
      <c r="C14" s="15" t="s">
        <v>35</v>
      </c>
      <c r="D14" s="14" t="s">
        <v>36</v>
      </c>
      <c r="E14" s="21" t="s">
        <v>18</v>
      </c>
      <c r="F14" s="22">
        <v>31490</v>
      </c>
      <c r="G14" s="16">
        <v>0.28</v>
      </c>
      <c r="H14" s="18">
        <f t="shared" si="0"/>
        <v>8817.2</v>
      </c>
    </row>
    <row r="15" spans="1:8">
      <c r="A15" s="13"/>
      <c r="B15" s="16"/>
      <c r="C15" s="26"/>
      <c r="D15" s="14"/>
      <c r="E15" s="16" t="s">
        <v>13</v>
      </c>
      <c r="F15" s="22">
        <v>31490</v>
      </c>
      <c r="G15" s="16">
        <v>0.1</v>
      </c>
      <c r="H15" s="18">
        <f t="shared" si="0"/>
        <v>3149</v>
      </c>
    </row>
    <row r="16" spans="1:8">
      <c r="A16" s="29">
        <v>45889</v>
      </c>
      <c r="B16" s="16"/>
      <c r="C16" s="26"/>
      <c r="D16" s="14"/>
      <c r="E16" s="16" t="s">
        <v>14</v>
      </c>
      <c r="F16" s="22">
        <v>31490</v>
      </c>
      <c r="G16" s="16">
        <v>0.13</v>
      </c>
      <c r="H16" s="18">
        <f t="shared" si="0"/>
        <v>4093.7</v>
      </c>
    </row>
    <row r="17" spans="1:8">
      <c r="A17" s="13">
        <v>45890</v>
      </c>
      <c r="B17" s="16"/>
      <c r="C17" s="26"/>
      <c r="D17" s="14"/>
      <c r="E17" s="16" t="s">
        <v>19</v>
      </c>
      <c r="F17" s="16">
        <v>125960</v>
      </c>
      <c r="G17" s="16">
        <v>0.042</v>
      </c>
      <c r="H17" s="18">
        <f t="shared" si="0"/>
        <v>5290.32</v>
      </c>
    </row>
    <row r="18" spans="1:8">
      <c r="A18" s="13"/>
      <c r="B18" s="16"/>
      <c r="C18" s="26"/>
      <c r="D18" s="14"/>
      <c r="E18" s="16" t="s">
        <v>32</v>
      </c>
      <c r="F18" s="22">
        <v>31490</v>
      </c>
      <c r="G18" s="16">
        <v>0.03</v>
      </c>
      <c r="H18" s="18">
        <f t="shared" si="0"/>
        <v>944.7</v>
      </c>
    </row>
    <row r="19" spans="1:8">
      <c r="A19" s="29">
        <v>45889</v>
      </c>
      <c r="B19" s="16"/>
      <c r="C19" s="26"/>
      <c r="D19" s="14"/>
      <c r="E19" s="14" t="s">
        <v>20</v>
      </c>
      <c r="F19" s="22">
        <v>31490</v>
      </c>
      <c r="G19" s="16">
        <v>0.58</v>
      </c>
      <c r="H19" s="18">
        <f t="shared" si="0"/>
        <v>18264.2</v>
      </c>
    </row>
    <row r="20" spans="1:8">
      <c r="H20" s="27">
        <f>SUM(H3:H19)</f>
        <v>173038.916</v>
      </c>
    </row>
  </sheetData>
  <autoFilter xmlns:etc="http://www.wps.cn/officeDocument/2017/etCustomData" ref="A1:H20" etc:filterBottomFollowUsedRange="0">
    <extLst/>
  </autoFilter>
  <mergeCells count="14">
    <mergeCell ref="A1:H1"/>
    <mergeCell ref="A3:A8"/>
    <mergeCell ref="A9:A13"/>
    <mergeCell ref="A14:A15"/>
    <mergeCell ref="A17:A18"/>
    <mergeCell ref="B3:B8"/>
    <mergeCell ref="B9:B13"/>
    <mergeCell ref="B14:B19"/>
    <mergeCell ref="C3:C8"/>
    <mergeCell ref="C9:C13"/>
    <mergeCell ref="C14:C19"/>
    <mergeCell ref="D3:D8"/>
    <mergeCell ref="D9:D13"/>
    <mergeCell ref="D14:D19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1"/>
  <sheetViews>
    <sheetView tabSelected="1" zoomScale="115" zoomScaleNormal="115" zoomScaleSheetLayoutView="130" topLeftCell="A194" workbookViewId="0">
      <selection activeCell="E212" sqref="E212"/>
    </sheetView>
  </sheetViews>
  <sheetFormatPr defaultColWidth="8.72727272727273" defaultRowHeight="14"/>
  <cols>
    <col min="1" max="1" width="16" style="1" customWidth="1"/>
    <col min="2" max="2" width="9.09090909090909" style="1" customWidth="1"/>
    <col min="3" max="3" width="15" style="1" customWidth="1"/>
    <col min="4" max="4" width="22.2909090909091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21.4181818181818" style="1" customWidth="1"/>
    <col min="10" max="10" width="12.9090909090909" style="1"/>
    <col min="11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1" customFormat="1" spans="1:8">
      <c r="A3" s="20">
        <v>45887</v>
      </c>
      <c r="B3" s="14">
        <v>87760</v>
      </c>
      <c r="C3" s="15" t="s">
        <v>37</v>
      </c>
      <c r="D3" s="14" t="s">
        <v>38</v>
      </c>
      <c r="E3" s="21" t="s">
        <v>18</v>
      </c>
      <c r="F3" s="22">
        <v>31482</v>
      </c>
      <c r="G3" s="23">
        <v>0.28</v>
      </c>
      <c r="H3" s="24">
        <f t="shared" ref="H3:H12" si="0">F3*G3</f>
        <v>8814.96</v>
      </c>
    </row>
    <row r="4" s="1" customFormat="1" spans="1:8">
      <c r="A4" s="25"/>
      <c r="B4" s="16"/>
      <c r="C4" s="26"/>
      <c r="D4" s="14"/>
      <c r="E4" s="16" t="s">
        <v>13</v>
      </c>
      <c r="F4" s="22">
        <v>31482</v>
      </c>
      <c r="G4" s="16">
        <v>0.1</v>
      </c>
      <c r="H4" s="24">
        <f t="shared" si="0"/>
        <v>3148.2</v>
      </c>
    </row>
    <row r="5" s="1" customFormat="1" spans="1:8">
      <c r="A5" s="20">
        <v>45888</v>
      </c>
      <c r="B5" s="16"/>
      <c r="C5" s="26"/>
      <c r="D5" s="14"/>
      <c r="E5" s="16" t="s">
        <v>14</v>
      </c>
      <c r="F5" s="22">
        <v>31482</v>
      </c>
      <c r="G5" s="16">
        <v>0.13</v>
      </c>
      <c r="H5" s="24">
        <f t="shared" si="0"/>
        <v>4092.66</v>
      </c>
    </row>
    <row r="6" s="1" customFormat="1" spans="1:8">
      <c r="A6" s="25"/>
      <c r="B6" s="16"/>
      <c r="C6" s="26"/>
      <c r="D6" s="14"/>
      <c r="E6" s="16" t="s">
        <v>23</v>
      </c>
      <c r="F6" s="16">
        <f>31482*6</f>
        <v>188892</v>
      </c>
      <c r="G6" s="16">
        <v>0.042</v>
      </c>
      <c r="H6" s="24">
        <f t="shared" si="0"/>
        <v>7933.464</v>
      </c>
    </row>
    <row r="7" s="1" customFormat="1" spans="1:8">
      <c r="A7" s="29"/>
      <c r="B7" s="16"/>
      <c r="C7" s="26"/>
      <c r="D7" s="14"/>
      <c r="E7" s="14" t="s">
        <v>20</v>
      </c>
      <c r="F7" s="22">
        <v>31482</v>
      </c>
      <c r="G7" s="16">
        <v>0.58</v>
      </c>
      <c r="H7" s="18">
        <f t="shared" si="0"/>
        <v>18259.56</v>
      </c>
    </row>
    <row r="8" s="1" customFormat="1" spans="1:8">
      <c r="A8" s="13">
        <v>45895</v>
      </c>
      <c r="B8" s="14">
        <v>87760</v>
      </c>
      <c r="C8" s="15" t="s">
        <v>39</v>
      </c>
      <c r="D8" s="14" t="s">
        <v>40</v>
      </c>
      <c r="E8" s="21" t="s">
        <v>18</v>
      </c>
      <c r="F8" s="22">
        <v>4200</v>
      </c>
      <c r="G8" s="23">
        <v>0.28</v>
      </c>
      <c r="H8" s="30">
        <f t="shared" si="0"/>
        <v>1176</v>
      </c>
    </row>
    <row r="9" s="1" customFormat="1" spans="1:8">
      <c r="A9" s="13"/>
      <c r="B9" s="16"/>
      <c r="C9" s="26"/>
      <c r="D9" s="14"/>
      <c r="E9" s="16" t="s">
        <v>13</v>
      </c>
      <c r="F9" s="22">
        <v>4200</v>
      </c>
      <c r="G9" s="16">
        <v>0.1</v>
      </c>
      <c r="H9" s="30">
        <f t="shared" si="0"/>
        <v>420</v>
      </c>
    </row>
    <row r="10" s="1" customFormat="1" spans="1:8">
      <c r="A10" s="13">
        <v>45892</v>
      </c>
      <c r="B10" s="16"/>
      <c r="C10" s="26"/>
      <c r="D10" s="14"/>
      <c r="E10" s="16" t="s">
        <v>14</v>
      </c>
      <c r="F10" s="22">
        <v>4200</v>
      </c>
      <c r="G10" s="16">
        <v>0.13</v>
      </c>
      <c r="H10" s="30">
        <f t="shared" si="0"/>
        <v>546</v>
      </c>
    </row>
    <row r="11" s="1" customFormat="1" spans="1:8">
      <c r="A11" s="13">
        <v>45891</v>
      </c>
      <c r="B11" s="16"/>
      <c r="C11" s="26"/>
      <c r="D11" s="14"/>
      <c r="E11" s="16" t="s">
        <v>23</v>
      </c>
      <c r="F11" s="16">
        <f>4200*6</f>
        <v>25200</v>
      </c>
      <c r="G11" s="16">
        <v>0.042</v>
      </c>
      <c r="H11" s="30">
        <f t="shared" si="0"/>
        <v>1058.4</v>
      </c>
    </row>
    <row r="12" s="1" customFormat="1" spans="1:8">
      <c r="A12" s="13">
        <v>45892</v>
      </c>
      <c r="B12" s="16"/>
      <c r="C12" s="26"/>
      <c r="D12" s="14"/>
      <c r="E12" s="14" t="s">
        <v>20</v>
      </c>
      <c r="F12" s="22">
        <v>4200</v>
      </c>
      <c r="G12" s="16">
        <v>0.58</v>
      </c>
      <c r="H12" s="17">
        <f t="shared" si="0"/>
        <v>2436</v>
      </c>
    </row>
    <row r="13" s="1" customFormat="1" spans="1:8">
      <c r="H13" s="31">
        <f>SUM(H3:H12)</f>
        <v>47885.244</v>
      </c>
    </row>
    <row r="15" spans="1:8">
      <c r="A15" s="20">
        <v>45868</v>
      </c>
      <c r="B15" s="14" t="s">
        <v>41</v>
      </c>
      <c r="C15" s="15" t="s">
        <v>42</v>
      </c>
      <c r="D15" s="14" t="s">
        <v>43</v>
      </c>
      <c r="E15" s="21" t="s">
        <v>44</v>
      </c>
      <c r="F15" s="22">
        <f t="shared" ref="F15:F18" si="1">4200+12</f>
        <v>4212</v>
      </c>
      <c r="G15" s="23">
        <v>0.312</v>
      </c>
      <c r="H15" s="24">
        <f t="shared" ref="H15:H35" si="2">F15*G15</f>
        <v>1314.144</v>
      </c>
    </row>
    <row r="16" spans="1:8">
      <c r="A16" s="25"/>
      <c r="B16" s="16"/>
      <c r="C16" s="26"/>
      <c r="D16" s="14"/>
      <c r="E16" s="32" t="s">
        <v>45</v>
      </c>
      <c r="F16" s="22">
        <f t="shared" si="1"/>
        <v>4212</v>
      </c>
      <c r="G16" s="33">
        <v>0.32</v>
      </c>
      <c r="H16" s="24">
        <f t="shared" si="2"/>
        <v>1347.84</v>
      </c>
    </row>
    <row r="17" spans="1:8">
      <c r="A17" s="29"/>
      <c r="B17" s="16"/>
      <c r="C17" s="26"/>
      <c r="D17" s="14"/>
      <c r="E17" s="16" t="s">
        <v>13</v>
      </c>
      <c r="F17" s="22">
        <f t="shared" si="1"/>
        <v>4212</v>
      </c>
      <c r="G17" s="16">
        <v>0.1</v>
      </c>
      <c r="H17" s="24">
        <f t="shared" si="2"/>
        <v>421.2</v>
      </c>
    </row>
    <row r="18" spans="1:8">
      <c r="A18" s="13">
        <v>45866</v>
      </c>
      <c r="B18" s="16"/>
      <c r="C18" s="26"/>
      <c r="D18" s="14"/>
      <c r="E18" s="34" t="s">
        <v>46</v>
      </c>
      <c r="F18" s="22">
        <f t="shared" si="1"/>
        <v>4212</v>
      </c>
      <c r="G18" s="16">
        <v>0.13</v>
      </c>
      <c r="H18" s="24">
        <f t="shared" si="2"/>
        <v>547.56</v>
      </c>
    </row>
    <row r="19" spans="1:8">
      <c r="A19" s="13">
        <v>45877</v>
      </c>
      <c r="B19" s="16"/>
      <c r="C19" s="26"/>
      <c r="D19" s="14"/>
      <c r="E19" s="34" t="s">
        <v>19</v>
      </c>
      <c r="F19" s="16">
        <f>F18*4</f>
        <v>16848</v>
      </c>
      <c r="G19" s="16">
        <v>0.042</v>
      </c>
      <c r="H19" s="18">
        <f t="shared" si="2"/>
        <v>707.616</v>
      </c>
    </row>
    <row r="20" spans="1:8">
      <c r="A20" s="20">
        <v>45884</v>
      </c>
      <c r="B20" s="14" t="s">
        <v>41</v>
      </c>
      <c r="C20" s="15" t="s">
        <v>47</v>
      </c>
      <c r="D20" s="14" t="s">
        <v>48</v>
      </c>
      <c r="E20" s="21" t="s">
        <v>44</v>
      </c>
      <c r="F20" s="22">
        <v>119</v>
      </c>
      <c r="G20" s="23">
        <v>0.312</v>
      </c>
      <c r="H20" s="24">
        <f t="shared" si="2"/>
        <v>37.128</v>
      </c>
    </row>
    <row r="21" spans="1:8">
      <c r="A21" s="25"/>
      <c r="B21" s="16"/>
      <c r="C21" s="26"/>
      <c r="D21" s="14"/>
      <c r="E21" s="33" t="s">
        <v>45</v>
      </c>
      <c r="F21" s="22">
        <v>119</v>
      </c>
      <c r="G21" s="33">
        <v>0.32</v>
      </c>
      <c r="H21" s="18">
        <f t="shared" si="2"/>
        <v>38.08</v>
      </c>
    </row>
    <row r="22" spans="1:8">
      <c r="A22" s="29"/>
      <c r="B22" s="16"/>
      <c r="C22" s="26"/>
      <c r="D22" s="14"/>
      <c r="E22" s="16" t="s">
        <v>13</v>
      </c>
      <c r="F22" s="22">
        <v>119</v>
      </c>
      <c r="G22" s="16">
        <v>0.1</v>
      </c>
      <c r="H22" s="18">
        <f t="shared" si="2"/>
        <v>11.9</v>
      </c>
    </row>
    <row r="23" spans="1:8">
      <c r="A23" s="20">
        <v>45879</v>
      </c>
      <c r="B23" s="16"/>
      <c r="C23" s="26"/>
      <c r="D23" s="14"/>
      <c r="E23" s="16" t="s">
        <v>46</v>
      </c>
      <c r="F23" s="22">
        <v>119</v>
      </c>
      <c r="G23" s="16">
        <v>0.13</v>
      </c>
      <c r="H23" s="18">
        <f t="shared" si="2"/>
        <v>15.47</v>
      </c>
    </row>
    <row r="24" spans="1:8">
      <c r="A24" s="29"/>
      <c r="B24" s="16"/>
      <c r="C24" s="26"/>
      <c r="D24" s="14"/>
      <c r="E24" s="16" t="s">
        <v>19</v>
      </c>
      <c r="F24" s="16">
        <f>119*4</f>
        <v>476</v>
      </c>
      <c r="G24" s="16">
        <v>0.042</v>
      </c>
      <c r="H24" s="18">
        <f t="shared" si="2"/>
        <v>19.992</v>
      </c>
    </row>
    <row r="25" spans="1:8">
      <c r="A25" s="13">
        <v>45888</v>
      </c>
      <c r="B25" s="14">
        <v>87958</v>
      </c>
      <c r="C25" s="15" t="s">
        <v>26</v>
      </c>
      <c r="D25" s="14" t="s">
        <v>22</v>
      </c>
      <c r="E25" s="21" t="s">
        <v>18</v>
      </c>
      <c r="F25" s="16">
        <f>31492</f>
        <v>31492</v>
      </c>
      <c r="G25" s="23">
        <v>0.28</v>
      </c>
      <c r="H25" s="18">
        <f t="shared" si="2"/>
        <v>8817.76</v>
      </c>
    </row>
    <row r="26" spans="1:8">
      <c r="A26" s="13"/>
      <c r="B26" s="16"/>
      <c r="C26" s="26"/>
      <c r="D26" s="14"/>
      <c r="E26" s="16" t="s">
        <v>13</v>
      </c>
      <c r="F26" s="16">
        <v>31492</v>
      </c>
      <c r="G26" s="16">
        <v>0.1</v>
      </c>
      <c r="H26" s="18">
        <f t="shared" si="2"/>
        <v>3149.2</v>
      </c>
    </row>
    <row r="27" spans="1:8">
      <c r="A27" s="13">
        <v>45889</v>
      </c>
      <c r="B27" s="16"/>
      <c r="C27" s="26"/>
      <c r="D27" s="14"/>
      <c r="E27" s="16" t="s">
        <v>14</v>
      </c>
      <c r="F27" s="16">
        <v>31492</v>
      </c>
      <c r="G27" s="16">
        <v>0.13</v>
      </c>
      <c r="H27" s="18">
        <f t="shared" si="2"/>
        <v>4093.96</v>
      </c>
    </row>
    <row r="28" spans="1:8">
      <c r="A28" s="13">
        <v>45888</v>
      </c>
      <c r="B28" s="16"/>
      <c r="C28" s="26"/>
      <c r="D28" s="14"/>
      <c r="E28" s="16" t="s">
        <v>23</v>
      </c>
      <c r="F28" s="16">
        <f>31492*6</f>
        <v>188952</v>
      </c>
      <c r="G28" s="16">
        <v>0.042</v>
      </c>
      <c r="H28" s="18">
        <f t="shared" si="2"/>
        <v>7935.984</v>
      </c>
    </row>
    <row r="29" spans="1:8">
      <c r="A29" s="13">
        <v>45889</v>
      </c>
      <c r="B29" s="16"/>
      <c r="C29" s="26"/>
      <c r="D29" s="14"/>
      <c r="E29" s="14" t="s">
        <v>20</v>
      </c>
      <c r="F29" s="16">
        <v>31492</v>
      </c>
      <c r="G29" s="16">
        <v>0.58</v>
      </c>
      <c r="H29" s="18">
        <f t="shared" si="2"/>
        <v>18265.36</v>
      </c>
    </row>
    <row r="30" spans="1:8">
      <c r="A30" s="20">
        <v>45896</v>
      </c>
      <c r="B30" s="14">
        <v>88352</v>
      </c>
      <c r="C30" s="15" t="s">
        <v>49</v>
      </c>
      <c r="D30" s="14" t="s">
        <v>50</v>
      </c>
      <c r="E30" s="21" t="s">
        <v>18</v>
      </c>
      <c r="F30" s="22">
        <v>7346</v>
      </c>
      <c r="G30" s="23">
        <v>0.28</v>
      </c>
      <c r="H30" s="24">
        <f t="shared" si="2"/>
        <v>2056.88</v>
      </c>
    </row>
    <row r="31" spans="1:8">
      <c r="A31" s="25"/>
      <c r="B31" s="16"/>
      <c r="C31" s="26"/>
      <c r="D31" s="14"/>
      <c r="E31" s="16" t="s">
        <v>13</v>
      </c>
      <c r="F31" s="22">
        <v>7346</v>
      </c>
      <c r="G31" s="16">
        <v>0.1</v>
      </c>
      <c r="H31" s="24">
        <f t="shared" si="2"/>
        <v>734.6</v>
      </c>
    </row>
    <row r="32" spans="1:8">
      <c r="A32" s="20">
        <v>45897</v>
      </c>
      <c r="B32" s="16"/>
      <c r="C32" s="26"/>
      <c r="D32" s="14"/>
      <c r="E32" s="16" t="s">
        <v>14</v>
      </c>
      <c r="F32" s="22">
        <v>7346</v>
      </c>
      <c r="G32" s="16">
        <v>0.13</v>
      </c>
      <c r="H32" s="24">
        <f t="shared" si="2"/>
        <v>954.98</v>
      </c>
    </row>
    <row r="33" spans="1:8">
      <c r="A33" s="25"/>
      <c r="B33" s="16"/>
      <c r="C33" s="26"/>
      <c r="D33" s="14"/>
      <c r="E33" s="16" t="s">
        <v>19</v>
      </c>
      <c r="F33" s="16">
        <f>7346*4</f>
        <v>29384</v>
      </c>
      <c r="G33" s="16">
        <v>0.042</v>
      </c>
      <c r="H33" s="24">
        <f t="shared" si="2"/>
        <v>1234.128</v>
      </c>
    </row>
    <row r="34" spans="1:8">
      <c r="A34" s="25"/>
      <c r="B34" s="16"/>
      <c r="C34" s="26"/>
      <c r="D34" s="14"/>
      <c r="E34" s="16" t="s">
        <v>32</v>
      </c>
      <c r="F34" s="22">
        <v>7346</v>
      </c>
      <c r="G34" s="16">
        <v>0.03</v>
      </c>
      <c r="H34" s="24">
        <f t="shared" si="2"/>
        <v>220.38</v>
      </c>
    </row>
    <row r="35" spans="1:8">
      <c r="A35" s="29"/>
      <c r="B35" s="16"/>
      <c r="C35" s="26"/>
      <c r="D35" s="14"/>
      <c r="E35" s="14" t="s">
        <v>20</v>
      </c>
      <c r="F35" s="22">
        <v>7346</v>
      </c>
      <c r="G35" s="16">
        <v>0.58</v>
      </c>
      <c r="H35" s="18">
        <f t="shared" si="2"/>
        <v>4260.68</v>
      </c>
    </row>
    <row r="36" spans="1:8">
      <c r="H36" s="31">
        <f>SUM(H15:H35)</f>
        <v>56184.842</v>
      </c>
    </row>
    <row r="38" spans="1:8">
      <c r="A38" s="20">
        <v>45868</v>
      </c>
      <c r="B38" s="14" t="s">
        <v>51</v>
      </c>
      <c r="C38" s="15" t="s">
        <v>52</v>
      </c>
      <c r="D38" s="14" t="s">
        <v>53</v>
      </c>
      <c r="E38" s="21" t="s">
        <v>12</v>
      </c>
      <c r="F38" s="22">
        <f t="shared" ref="F38:F40" si="3">2100+8</f>
        <v>2108</v>
      </c>
      <c r="G38" s="23">
        <v>0.28</v>
      </c>
      <c r="H38" s="24">
        <f t="shared" ref="H38:H83" si="4">F38*G38</f>
        <v>590.24</v>
      </c>
    </row>
    <row r="39" spans="1:8">
      <c r="A39" s="25"/>
      <c r="B39" s="16"/>
      <c r="C39" s="26"/>
      <c r="D39" s="14"/>
      <c r="E39" s="16" t="s">
        <v>13</v>
      </c>
      <c r="F39" s="22">
        <f t="shared" si="3"/>
        <v>2108</v>
      </c>
      <c r="G39" s="16">
        <v>0.1</v>
      </c>
      <c r="H39" s="24">
        <f t="shared" si="4"/>
        <v>210.8</v>
      </c>
    </row>
    <row r="40" spans="1:8">
      <c r="A40" s="29"/>
      <c r="B40" s="16"/>
      <c r="C40" s="26"/>
      <c r="D40" s="14"/>
      <c r="E40" s="16" t="s">
        <v>14</v>
      </c>
      <c r="F40" s="22">
        <f t="shared" si="3"/>
        <v>2108</v>
      </c>
      <c r="G40" s="16">
        <v>0.13</v>
      </c>
      <c r="H40" s="24">
        <f t="shared" si="4"/>
        <v>274.04</v>
      </c>
    </row>
    <row r="41" spans="1:8">
      <c r="A41" s="13">
        <v>45883</v>
      </c>
      <c r="B41" s="16"/>
      <c r="C41" s="26"/>
      <c r="D41" s="14"/>
      <c r="E41" s="16" t="s">
        <v>15</v>
      </c>
      <c r="F41" s="16">
        <f>F40*5</f>
        <v>10540</v>
      </c>
      <c r="G41" s="16">
        <v>0.042</v>
      </c>
      <c r="H41" s="18">
        <f t="shared" si="4"/>
        <v>442.68</v>
      </c>
    </row>
    <row r="42" spans="1:8">
      <c r="A42" s="20">
        <v>45870</v>
      </c>
      <c r="B42" s="14" t="s">
        <v>54</v>
      </c>
      <c r="C42" s="15" t="s">
        <v>55</v>
      </c>
      <c r="D42" s="14" t="s">
        <v>56</v>
      </c>
      <c r="E42" s="21" t="s">
        <v>12</v>
      </c>
      <c r="F42" s="22">
        <f t="shared" ref="F42:F44" si="5">37796+20</f>
        <v>37816</v>
      </c>
      <c r="G42" s="16">
        <v>0.28</v>
      </c>
      <c r="H42" s="18">
        <f t="shared" si="4"/>
        <v>10588.48</v>
      </c>
    </row>
    <row r="43" spans="1:8">
      <c r="A43" s="25"/>
      <c r="B43" s="16"/>
      <c r="C43" s="26"/>
      <c r="D43" s="14"/>
      <c r="E43" s="16" t="s">
        <v>13</v>
      </c>
      <c r="F43" s="22">
        <f t="shared" si="5"/>
        <v>37816</v>
      </c>
      <c r="G43" s="16">
        <v>0.1</v>
      </c>
      <c r="H43" s="18">
        <f t="shared" si="4"/>
        <v>3781.6</v>
      </c>
    </row>
    <row r="44" spans="1:8">
      <c r="A44" s="29"/>
      <c r="B44" s="16"/>
      <c r="C44" s="26"/>
      <c r="D44" s="14"/>
      <c r="E44" s="16" t="s">
        <v>14</v>
      </c>
      <c r="F44" s="22">
        <f t="shared" si="5"/>
        <v>37816</v>
      </c>
      <c r="G44" s="16">
        <v>0.13</v>
      </c>
      <c r="H44" s="18">
        <f t="shared" si="4"/>
        <v>4916.08</v>
      </c>
    </row>
    <row r="45" spans="1:8">
      <c r="A45" s="13">
        <v>45876</v>
      </c>
      <c r="B45" s="16"/>
      <c r="C45" s="26"/>
      <c r="D45" s="14"/>
      <c r="E45" s="16" t="s">
        <v>19</v>
      </c>
      <c r="F45" s="16">
        <f>F44*4</f>
        <v>151264</v>
      </c>
      <c r="G45" s="16">
        <v>0.042</v>
      </c>
      <c r="H45" s="18">
        <f t="shared" si="4"/>
        <v>6353.088</v>
      </c>
    </row>
    <row r="46" spans="1:8">
      <c r="A46" s="20">
        <v>45870</v>
      </c>
      <c r="B46" s="14">
        <v>85528</v>
      </c>
      <c r="C46" s="15" t="s">
        <v>57</v>
      </c>
      <c r="D46" s="14" t="s">
        <v>58</v>
      </c>
      <c r="E46" s="21" t="s">
        <v>12</v>
      </c>
      <c r="F46" s="22">
        <v>10298</v>
      </c>
      <c r="G46" s="16">
        <v>0.28</v>
      </c>
      <c r="H46" s="18">
        <f t="shared" si="4"/>
        <v>2883.44</v>
      </c>
    </row>
    <row r="47" spans="1:8">
      <c r="A47" s="25"/>
      <c r="B47" s="16"/>
      <c r="C47" s="26"/>
      <c r="D47" s="14"/>
      <c r="E47" s="16" t="s">
        <v>13</v>
      </c>
      <c r="F47" s="22">
        <v>10298</v>
      </c>
      <c r="G47" s="16">
        <v>0.1</v>
      </c>
      <c r="H47" s="18">
        <f t="shared" si="4"/>
        <v>1029.8</v>
      </c>
    </row>
    <row r="48" spans="1:8">
      <c r="A48" s="29"/>
      <c r="B48" s="16"/>
      <c r="C48" s="26"/>
      <c r="D48" s="14"/>
      <c r="E48" s="16" t="s">
        <v>14</v>
      </c>
      <c r="F48" s="22">
        <v>10298</v>
      </c>
      <c r="G48" s="16">
        <v>0.13</v>
      </c>
      <c r="H48" s="18">
        <f t="shared" si="4"/>
        <v>1338.74</v>
      </c>
    </row>
    <row r="49" spans="1:8">
      <c r="A49" s="13">
        <v>45876</v>
      </c>
      <c r="B49" s="16"/>
      <c r="C49" s="26"/>
      <c r="D49" s="14"/>
      <c r="E49" s="16" t="s">
        <v>19</v>
      </c>
      <c r="F49" s="16">
        <f>F48*4</f>
        <v>41192</v>
      </c>
      <c r="G49" s="16">
        <v>0.042</v>
      </c>
      <c r="H49" s="18">
        <f t="shared" si="4"/>
        <v>1730.064</v>
      </c>
    </row>
    <row r="50" spans="1:8">
      <c r="A50" s="20">
        <v>45870</v>
      </c>
      <c r="B50" s="14" t="s">
        <v>27</v>
      </c>
      <c r="C50" s="15" t="s">
        <v>28</v>
      </c>
      <c r="D50" s="14" t="s">
        <v>29</v>
      </c>
      <c r="E50" s="21" t="s">
        <v>12</v>
      </c>
      <c r="F50" s="22">
        <f t="shared" ref="F50:F52" si="6">2100+8</f>
        <v>2108</v>
      </c>
      <c r="G50" s="23">
        <v>0.28</v>
      </c>
      <c r="H50" s="24">
        <f t="shared" si="4"/>
        <v>590.24</v>
      </c>
    </row>
    <row r="51" spans="1:8">
      <c r="A51" s="25"/>
      <c r="B51" s="16"/>
      <c r="C51" s="26"/>
      <c r="D51" s="14"/>
      <c r="E51" s="16" t="s">
        <v>13</v>
      </c>
      <c r="F51" s="22">
        <f t="shared" si="6"/>
        <v>2108</v>
      </c>
      <c r="G51" s="16">
        <v>0.1</v>
      </c>
      <c r="H51" s="24">
        <f t="shared" si="4"/>
        <v>210.8</v>
      </c>
    </row>
    <row r="52" spans="1:8">
      <c r="A52" s="29"/>
      <c r="B52" s="16"/>
      <c r="C52" s="26"/>
      <c r="D52" s="14"/>
      <c r="E52" s="16" t="s">
        <v>14</v>
      </c>
      <c r="F52" s="22">
        <f t="shared" si="6"/>
        <v>2108</v>
      </c>
      <c r="G52" s="16">
        <v>0.13</v>
      </c>
      <c r="H52" s="24">
        <f t="shared" si="4"/>
        <v>274.04</v>
      </c>
    </row>
    <row r="53" spans="1:8">
      <c r="A53" s="13">
        <v>45886</v>
      </c>
      <c r="B53" s="16"/>
      <c r="C53" s="26"/>
      <c r="D53" s="14"/>
      <c r="E53" s="16" t="s">
        <v>19</v>
      </c>
      <c r="F53" s="16">
        <f>F52*4</f>
        <v>8432</v>
      </c>
      <c r="G53" s="16">
        <v>0.042</v>
      </c>
      <c r="H53" s="18">
        <f t="shared" si="4"/>
        <v>354.144</v>
      </c>
    </row>
    <row r="54" spans="1:8">
      <c r="A54" s="20">
        <v>45892</v>
      </c>
      <c r="B54" s="14" t="s">
        <v>59</v>
      </c>
      <c r="C54" s="15" t="s">
        <v>60</v>
      </c>
      <c r="D54" s="14" t="s">
        <v>61</v>
      </c>
      <c r="E54" s="21" t="s">
        <v>12</v>
      </c>
      <c r="F54" s="22">
        <f t="shared" ref="F54:F56" si="7">20999+10</f>
        <v>21009</v>
      </c>
      <c r="G54" s="16">
        <v>0.28</v>
      </c>
      <c r="H54" s="17">
        <f t="shared" si="4"/>
        <v>5882.52</v>
      </c>
    </row>
    <row r="55" spans="1:8">
      <c r="A55" s="25"/>
      <c r="B55" s="16"/>
      <c r="C55" s="26"/>
      <c r="D55" s="14"/>
      <c r="E55" s="16" t="s">
        <v>13</v>
      </c>
      <c r="F55" s="22">
        <f t="shared" si="7"/>
        <v>21009</v>
      </c>
      <c r="G55" s="16">
        <v>0.1</v>
      </c>
      <c r="H55" s="17">
        <f t="shared" si="4"/>
        <v>2100.9</v>
      </c>
    </row>
    <row r="56" spans="1:8">
      <c r="A56" s="29"/>
      <c r="B56" s="16"/>
      <c r="C56" s="26"/>
      <c r="D56" s="14"/>
      <c r="E56" s="16" t="s">
        <v>14</v>
      </c>
      <c r="F56" s="22">
        <f t="shared" si="7"/>
        <v>21009</v>
      </c>
      <c r="G56" s="16">
        <v>0.13</v>
      </c>
      <c r="H56" s="17">
        <f t="shared" si="4"/>
        <v>2731.17</v>
      </c>
    </row>
    <row r="57" spans="1:8">
      <c r="A57" s="13">
        <v>45896</v>
      </c>
      <c r="B57" s="16"/>
      <c r="C57" s="26"/>
      <c r="D57" s="14"/>
      <c r="E57" s="16" t="s">
        <v>19</v>
      </c>
      <c r="F57" s="16">
        <f>21009*4</f>
        <v>84036</v>
      </c>
      <c r="G57" s="16">
        <v>0.042</v>
      </c>
      <c r="H57" s="17">
        <f t="shared" si="4"/>
        <v>3529.512</v>
      </c>
    </row>
    <row r="58" spans="1:8">
      <c r="A58" s="20">
        <v>45892</v>
      </c>
      <c r="B58" s="14" t="s">
        <v>62</v>
      </c>
      <c r="C58" s="15" t="s">
        <v>63</v>
      </c>
      <c r="D58" s="14" t="s">
        <v>64</v>
      </c>
      <c r="E58" s="21" t="s">
        <v>12</v>
      </c>
      <c r="F58" s="22">
        <f t="shared" ref="F58:F60" si="8">16799+10</f>
        <v>16809</v>
      </c>
      <c r="G58" s="16">
        <v>0.28</v>
      </c>
      <c r="H58" s="17">
        <f t="shared" si="4"/>
        <v>4706.52</v>
      </c>
    </row>
    <row r="59" spans="1:8">
      <c r="A59" s="25"/>
      <c r="B59" s="16"/>
      <c r="C59" s="26"/>
      <c r="D59" s="14"/>
      <c r="E59" s="16" t="s">
        <v>13</v>
      </c>
      <c r="F59" s="22">
        <f t="shared" si="8"/>
        <v>16809</v>
      </c>
      <c r="G59" s="16">
        <v>0.1</v>
      </c>
      <c r="H59" s="17">
        <f t="shared" si="4"/>
        <v>1680.9</v>
      </c>
    </row>
    <row r="60" spans="1:8">
      <c r="A60" s="29"/>
      <c r="B60" s="16"/>
      <c r="C60" s="26"/>
      <c r="D60" s="14"/>
      <c r="E60" s="16" t="s">
        <v>14</v>
      </c>
      <c r="F60" s="22">
        <f t="shared" si="8"/>
        <v>16809</v>
      </c>
      <c r="G60" s="16">
        <v>0.13</v>
      </c>
      <c r="H60" s="17">
        <f t="shared" si="4"/>
        <v>2185.17</v>
      </c>
    </row>
    <row r="61" spans="1:8">
      <c r="A61" s="13">
        <v>45896</v>
      </c>
      <c r="B61" s="16"/>
      <c r="C61" s="26"/>
      <c r="D61" s="14"/>
      <c r="E61" s="16" t="s">
        <v>19</v>
      </c>
      <c r="F61" s="16">
        <f>16809*4</f>
        <v>67236</v>
      </c>
      <c r="G61" s="16">
        <v>0.042</v>
      </c>
      <c r="H61" s="17">
        <f t="shared" si="4"/>
        <v>2823.912</v>
      </c>
    </row>
    <row r="62" spans="1:8">
      <c r="A62" s="20">
        <v>45897</v>
      </c>
      <c r="B62" s="14">
        <v>88281</v>
      </c>
      <c r="C62" s="15" t="s">
        <v>65</v>
      </c>
      <c r="D62" s="14" t="s">
        <v>66</v>
      </c>
      <c r="E62" s="21" t="s">
        <v>18</v>
      </c>
      <c r="F62" s="22">
        <v>12548</v>
      </c>
      <c r="G62" s="16">
        <v>0.28</v>
      </c>
      <c r="H62" s="17">
        <f t="shared" si="4"/>
        <v>3513.44</v>
      </c>
    </row>
    <row r="63" spans="1:8">
      <c r="A63" s="25"/>
      <c r="B63" s="16"/>
      <c r="C63" s="26"/>
      <c r="D63" s="14"/>
      <c r="E63" s="16" t="s">
        <v>13</v>
      </c>
      <c r="F63" s="22">
        <v>12548</v>
      </c>
      <c r="G63" s="16">
        <v>0.1</v>
      </c>
      <c r="H63" s="17">
        <f t="shared" si="4"/>
        <v>1254.8</v>
      </c>
    </row>
    <row r="64" spans="1:8">
      <c r="A64" s="25"/>
      <c r="B64" s="16"/>
      <c r="C64" s="26"/>
      <c r="D64" s="14"/>
      <c r="E64" s="16" t="s">
        <v>14</v>
      </c>
      <c r="F64" s="22">
        <v>12548</v>
      </c>
      <c r="G64" s="16">
        <v>0.13</v>
      </c>
      <c r="H64" s="17">
        <f t="shared" si="4"/>
        <v>1631.24</v>
      </c>
    </row>
    <row r="65" spans="1:8">
      <c r="A65" s="25"/>
      <c r="B65" s="16"/>
      <c r="C65" s="26"/>
      <c r="D65" s="14"/>
      <c r="E65" s="16" t="s">
        <v>67</v>
      </c>
      <c r="F65" s="16">
        <f>6274*5</f>
        <v>31370</v>
      </c>
      <c r="G65" s="16">
        <v>0.042</v>
      </c>
      <c r="H65" s="17">
        <f t="shared" si="4"/>
        <v>1317.54</v>
      </c>
    </row>
    <row r="66" spans="1:8">
      <c r="A66" s="25"/>
      <c r="B66" s="16"/>
      <c r="C66" s="26"/>
      <c r="D66" s="14"/>
      <c r="E66" s="16" t="s">
        <v>68</v>
      </c>
      <c r="F66" s="16">
        <f>6274*4</f>
        <v>25096</v>
      </c>
      <c r="G66" s="16">
        <v>0.042</v>
      </c>
      <c r="H66" s="17">
        <f t="shared" si="4"/>
        <v>1054.032</v>
      </c>
    </row>
    <row r="67" spans="1:8">
      <c r="A67" s="29"/>
      <c r="B67" s="16"/>
      <c r="C67" s="26"/>
      <c r="D67" s="14"/>
      <c r="E67" s="14" t="s">
        <v>20</v>
      </c>
      <c r="F67" s="22">
        <v>12548</v>
      </c>
      <c r="G67" s="16">
        <v>0.58</v>
      </c>
      <c r="H67" s="17">
        <f t="shared" si="4"/>
        <v>7277.84</v>
      </c>
    </row>
    <row r="68" spans="1:8">
      <c r="A68" s="20">
        <v>45885</v>
      </c>
      <c r="B68" s="14" t="s">
        <v>69</v>
      </c>
      <c r="C68" s="15" t="s">
        <v>70</v>
      </c>
      <c r="D68" s="14" t="s">
        <v>71</v>
      </c>
      <c r="E68" s="21" t="s">
        <v>12</v>
      </c>
      <c r="F68" s="22">
        <f>10299+8400+2300+13</f>
        <v>21012</v>
      </c>
      <c r="G68" s="16">
        <v>0.28</v>
      </c>
      <c r="H68" s="18">
        <f t="shared" si="4"/>
        <v>5883.36</v>
      </c>
    </row>
    <row r="69" spans="1:8">
      <c r="A69" s="25"/>
      <c r="B69" s="16"/>
      <c r="C69" s="26"/>
      <c r="D69" s="14"/>
      <c r="E69" s="16" t="s">
        <v>13</v>
      </c>
      <c r="F69" s="22">
        <f>10299+8400+2300+13</f>
        <v>21012</v>
      </c>
      <c r="G69" s="16">
        <v>0.1</v>
      </c>
      <c r="H69" s="18">
        <f t="shared" si="4"/>
        <v>2101.2</v>
      </c>
    </row>
    <row r="70" spans="1:8">
      <c r="A70" s="13">
        <v>45891</v>
      </c>
      <c r="B70" s="16"/>
      <c r="C70" s="26"/>
      <c r="D70" s="14"/>
      <c r="E70" s="21" t="s">
        <v>12</v>
      </c>
      <c r="F70" s="22">
        <v>6306</v>
      </c>
      <c r="G70" s="16">
        <v>0.28</v>
      </c>
      <c r="H70" s="18">
        <f t="shared" si="4"/>
        <v>1765.68</v>
      </c>
    </row>
    <row r="71" spans="1:8">
      <c r="A71" s="13"/>
      <c r="B71" s="16"/>
      <c r="C71" s="26"/>
      <c r="D71" s="14"/>
      <c r="E71" s="16" t="s">
        <v>13</v>
      </c>
      <c r="F71" s="22">
        <v>6306</v>
      </c>
      <c r="G71" s="16">
        <v>0.1</v>
      </c>
      <c r="H71" s="18">
        <f t="shared" si="4"/>
        <v>630.6</v>
      </c>
    </row>
    <row r="72" spans="1:8">
      <c r="A72" s="25">
        <v>45885</v>
      </c>
      <c r="B72" s="16"/>
      <c r="C72" s="26"/>
      <c r="D72" s="14"/>
      <c r="E72" s="21" t="s">
        <v>72</v>
      </c>
      <c r="F72" s="22">
        <v>767</v>
      </c>
      <c r="G72" s="16">
        <v>0.24</v>
      </c>
      <c r="H72" s="18">
        <f t="shared" si="4"/>
        <v>184.08</v>
      </c>
    </row>
    <row r="73" spans="1:8">
      <c r="A73" s="20">
        <v>45887</v>
      </c>
      <c r="B73" s="16"/>
      <c r="C73" s="26"/>
      <c r="D73" s="14"/>
      <c r="E73" s="16" t="s">
        <v>73</v>
      </c>
      <c r="F73" s="22">
        <f>10299+8400+6306+2300+13</f>
        <v>27318</v>
      </c>
      <c r="G73" s="16">
        <v>0.158</v>
      </c>
      <c r="H73" s="18">
        <f t="shared" si="4"/>
        <v>4316.244</v>
      </c>
    </row>
    <row r="74" spans="1:8">
      <c r="A74" s="25">
        <v>45904</v>
      </c>
      <c r="B74" s="16"/>
      <c r="C74" s="26"/>
      <c r="D74" s="14"/>
      <c r="E74" s="16" t="s">
        <v>15</v>
      </c>
      <c r="F74" s="16">
        <f>27318*5</f>
        <v>136590</v>
      </c>
      <c r="G74" s="16">
        <v>0.042</v>
      </c>
      <c r="H74" s="18">
        <f t="shared" si="4"/>
        <v>5736.78</v>
      </c>
    </row>
    <row r="75" spans="1:8">
      <c r="A75" s="20">
        <v>45884</v>
      </c>
      <c r="B75" s="14" t="s">
        <v>74</v>
      </c>
      <c r="C75" s="15" t="s">
        <v>75</v>
      </c>
      <c r="D75" s="14" t="s">
        <v>76</v>
      </c>
      <c r="E75" s="21" t="s">
        <v>12</v>
      </c>
      <c r="F75" s="22">
        <f>19738+4404+26</f>
        <v>24168</v>
      </c>
      <c r="G75" s="16">
        <v>0.28</v>
      </c>
      <c r="H75" s="18">
        <f t="shared" si="4"/>
        <v>6767.04</v>
      </c>
    </row>
    <row r="76" spans="1:8">
      <c r="A76" s="25"/>
      <c r="B76" s="16"/>
      <c r="C76" s="26"/>
      <c r="D76" s="14"/>
      <c r="E76" s="16" t="s">
        <v>13</v>
      </c>
      <c r="F76" s="22">
        <f>19738+4404+26</f>
        <v>24168</v>
      </c>
      <c r="G76" s="16">
        <v>0.1</v>
      </c>
      <c r="H76" s="18">
        <f t="shared" si="4"/>
        <v>2416.8</v>
      </c>
    </row>
    <row r="77" spans="1:8">
      <c r="A77" s="13">
        <v>45891</v>
      </c>
      <c r="B77" s="16"/>
      <c r="C77" s="26"/>
      <c r="D77" s="14"/>
      <c r="E77" s="21" t="s">
        <v>12</v>
      </c>
      <c r="F77" s="22">
        <v>9055</v>
      </c>
      <c r="G77" s="16">
        <v>0.28</v>
      </c>
      <c r="H77" s="18">
        <f t="shared" si="4"/>
        <v>2535.4</v>
      </c>
    </row>
    <row r="78" spans="1:8">
      <c r="A78" s="13"/>
      <c r="B78" s="16"/>
      <c r="C78" s="26"/>
      <c r="D78" s="14"/>
      <c r="E78" s="16" t="s">
        <v>13</v>
      </c>
      <c r="F78" s="22">
        <v>9055</v>
      </c>
      <c r="G78" s="16">
        <v>0.1</v>
      </c>
      <c r="H78" s="18">
        <f t="shared" si="4"/>
        <v>905.5</v>
      </c>
    </row>
    <row r="79" spans="1:8">
      <c r="A79" s="25">
        <v>45884</v>
      </c>
      <c r="B79" s="16"/>
      <c r="C79" s="26"/>
      <c r="D79" s="14"/>
      <c r="E79" s="21" t="s">
        <v>72</v>
      </c>
      <c r="F79" s="22">
        <v>1468</v>
      </c>
      <c r="G79" s="16">
        <v>0.24</v>
      </c>
      <c r="H79" s="18">
        <f t="shared" si="4"/>
        <v>352.32</v>
      </c>
    </row>
    <row r="80" spans="1:8">
      <c r="A80" s="25"/>
      <c r="B80" s="16"/>
      <c r="C80" s="26"/>
      <c r="D80" s="14"/>
      <c r="E80" s="16" t="s">
        <v>73</v>
      </c>
      <c r="F80" s="22">
        <v>33223</v>
      </c>
      <c r="G80" s="16">
        <v>0.158</v>
      </c>
      <c r="H80" s="18">
        <f t="shared" si="4"/>
        <v>5249.234</v>
      </c>
    </row>
    <row r="81" spans="1:9">
      <c r="A81" s="13">
        <v>45900</v>
      </c>
      <c r="B81" s="16"/>
      <c r="C81" s="26"/>
      <c r="D81" s="14"/>
      <c r="E81" s="16" t="s">
        <v>19</v>
      </c>
      <c r="F81" s="16">
        <f>33223*4</f>
        <v>132892</v>
      </c>
      <c r="G81" s="16">
        <v>0.042</v>
      </c>
      <c r="H81" s="18">
        <f t="shared" si="4"/>
        <v>5581.464</v>
      </c>
    </row>
    <row r="82" spans="1:9">
      <c r="A82" s="13">
        <v>45920</v>
      </c>
      <c r="B82" s="14">
        <v>40172</v>
      </c>
      <c r="C82" s="15" t="s">
        <v>77</v>
      </c>
      <c r="D82" s="14" t="s">
        <v>78</v>
      </c>
      <c r="E82" s="21" t="s">
        <v>79</v>
      </c>
      <c r="F82" s="22">
        <v>1092</v>
      </c>
      <c r="G82" s="16">
        <v>0.22</v>
      </c>
      <c r="H82" s="18">
        <f t="shared" si="4"/>
        <v>240.24</v>
      </c>
    </row>
    <row r="83" spans="1:9">
      <c r="A83" s="13"/>
      <c r="B83" s="16"/>
      <c r="C83" s="26"/>
      <c r="D83" s="14"/>
      <c r="E83" s="21" t="s">
        <v>80</v>
      </c>
      <c r="F83" s="22">
        <v>1092</v>
      </c>
      <c r="G83" s="16">
        <v>0.18</v>
      </c>
      <c r="H83" s="18">
        <f t="shared" si="4"/>
        <v>196.56</v>
      </c>
    </row>
    <row r="84" spans="1:9">
      <c r="H84" s="31">
        <f>SUM(H38:H83)</f>
        <v>122120.274</v>
      </c>
      <c r="I84" s="1">
        <f>135138.72-4199.5-1007.88-839.9-1427.83-1679.8-3863.54</f>
        <v>122120.27</v>
      </c>
    </row>
    <row r="87" spans="1:9">
      <c r="A87" s="13">
        <v>45879</v>
      </c>
      <c r="B87" s="14">
        <v>87158</v>
      </c>
      <c r="C87" s="15" t="s">
        <v>81</v>
      </c>
      <c r="D87" s="14" t="s">
        <v>82</v>
      </c>
      <c r="E87" s="14" t="s">
        <v>18</v>
      </c>
      <c r="F87" s="16">
        <v>25192</v>
      </c>
      <c r="G87" s="23">
        <v>0.28</v>
      </c>
      <c r="H87" s="24">
        <f t="shared" ref="H87:H106" si="9">F87*G87</f>
        <v>7053.76</v>
      </c>
    </row>
    <row r="88" spans="1:9">
      <c r="A88" s="13"/>
      <c r="B88" s="16"/>
      <c r="C88" s="26"/>
      <c r="D88" s="14"/>
      <c r="E88" s="16" t="s">
        <v>13</v>
      </c>
      <c r="F88" s="16">
        <v>25192</v>
      </c>
      <c r="G88" s="16">
        <v>0.1</v>
      </c>
      <c r="H88" s="24">
        <f t="shared" si="9"/>
        <v>2519.2</v>
      </c>
    </row>
    <row r="89" spans="1:9">
      <c r="A89" s="13">
        <v>45880</v>
      </c>
      <c r="B89" s="16"/>
      <c r="C89" s="26"/>
      <c r="D89" s="14"/>
      <c r="E89" s="16" t="s">
        <v>14</v>
      </c>
      <c r="F89" s="16">
        <v>25192</v>
      </c>
      <c r="G89" s="16">
        <v>0.13</v>
      </c>
      <c r="H89" s="24">
        <f t="shared" si="9"/>
        <v>3274.96</v>
      </c>
    </row>
    <row r="90" spans="1:9">
      <c r="A90" s="13"/>
      <c r="B90" s="16"/>
      <c r="C90" s="26"/>
      <c r="D90" s="14"/>
      <c r="E90" s="16" t="s">
        <v>19</v>
      </c>
      <c r="F90" s="16">
        <f>25192*4</f>
        <v>100768</v>
      </c>
      <c r="G90" s="16">
        <v>0.042</v>
      </c>
      <c r="H90" s="24">
        <f t="shared" si="9"/>
        <v>4232.256</v>
      </c>
    </row>
    <row r="91" spans="1:9">
      <c r="A91" s="13"/>
      <c r="B91" s="16"/>
      <c r="C91" s="26"/>
      <c r="D91" s="14"/>
      <c r="E91" s="14" t="s">
        <v>20</v>
      </c>
      <c r="F91" s="16">
        <v>25192</v>
      </c>
      <c r="G91" s="16">
        <v>0.58</v>
      </c>
      <c r="H91" s="18">
        <f t="shared" si="9"/>
        <v>14611.36</v>
      </c>
    </row>
    <row r="92" spans="1:9">
      <c r="A92" s="13">
        <v>45891</v>
      </c>
      <c r="B92" s="14">
        <v>87802</v>
      </c>
      <c r="C92" s="15" t="s">
        <v>83</v>
      </c>
      <c r="D92" s="14" t="s">
        <v>84</v>
      </c>
      <c r="E92" s="14" t="s">
        <v>18</v>
      </c>
      <c r="F92" s="16">
        <v>17838</v>
      </c>
      <c r="G92" s="16">
        <v>0.28</v>
      </c>
      <c r="H92" s="18">
        <f t="shared" si="9"/>
        <v>4994.64</v>
      </c>
    </row>
    <row r="93" spans="1:9">
      <c r="A93" s="13"/>
      <c r="B93" s="16"/>
      <c r="C93" s="26"/>
      <c r="D93" s="14"/>
      <c r="E93" s="16" t="s">
        <v>13</v>
      </c>
      <c r="F93" s="16">
        <v>17838</v>
      </c>
      <c r="G93" s="16">
        <v>0.1</v>
      </c>
      <c r="H93" s="18">
        <f t="shared" si="9"/>
        <v>1783.8</v>
      </c>
    </row>
    <row r="94" spans="1:9">
      <c r="A94" s="13">
        <v>45890</v>
      </c>
      <c r="B94" s="16"/>
      <c r="C94" s="26"/>
      <c r="D94" s="14"/>
      <c r="E94" s="16" t="s">
        <v>14</v>
      </c>
      <c r="F94" s="16">
        <v>17838</v>
      </c>
      <c r="G94" s="16">
        <v>0.13</v>
      </c>
      <c r="H94" s="18">
        <f t="shared" si="9"/>
        <v>2318.94</v>
      </c>
    </row>
    <row r="95" spans="1:9">
      <c r="A95" s="13"/>
      <c r="B95" s="16"/>
      <c r="C95" s="26"/>
      <c r="D95" s="14"/>
      <c r="E95" s="16" t="s">
        <v>19</v>
      </c>
      <c r="F95" s="16">
        <v>71352</v>
      </c>
      <c r="G95" s="16">
        <v>0.042</v>
      </c>
      <c r="H95" s="18">
        <f t="shared" si="9"/>
        <v>2996.784</v>
      </c>
    </row>
    <row r="96" spans="1:9">
      <c r="A96" s="13"/>
      <c r="B96" s="16"/>
      <c r="C96" s="26"/>
      <c r="D96" s="14"/>
      <c r="E96" s="14" t="s">
        <v>20</v>
      </c>
      <c r="F96" s="16">
        <v>17838</v>
      </c>
      <c r="G96" s="16">
        <v>0.58</v>
      </c>
      <c r="H96" s="18">
        <f t="shared" si="9"/>
        <v>10346.04</v>
      </c>
    </row>
    <row r="97" spans="1:8">
      <c r="A97" s="13">
        <v>45891</v>
      </c>
      <c r="B97" s="14">
        <v>87887</v>
      </c>
      <c r="C97" s="15" t="s">
        <v>85</v>
      </c>
      <c r="D97" s="14" t="s">
        <v>86</v>
      </c>
      <c r="E97" s="14" t="s">
        <v>18</v>
      </c>
      <c r="F97" s="16">
        <v>10496</v>
      </c>
      <c r="G97" s="16">
        <v>0.28</v>
      </c>
      <c r="H97" s="18">
        <f t="shared" si="9"/>
        <v>2938.88</v>
      </c>
    </row>
    <row r="98" spans="1:8">
      <c r="A98" s="13"/>
      <c r="B98" s="16"/>
      <c r="C98" s="26"/>
      <c r="D98" s="14"/>
      <c r="E98" s="16" t="s">
        <v>13</v>
      </c>
      <c r="F98" s="16">
        <v>10496</v>
      </c>
      <c r="G98" s="16">
        <v>0.1</v>
      </c>
      <c r="H98" s="18">
        <f t="shared" si="9"/>
        <v>1049.6</v>
      </c>
    </row>
    <row r="99" spans="1:8">
      <c r="A99" s="13">
        <v>45890</v>
      </c>
      <c r="B99" s="16"/>
      <c r="C99" s="26"/>
      <c r="D99" s="14"/>
      <c r="E99" s="16" t="s">
        <v>14</v>
      </c>
      <c r="F99" s="16">
        <v>10496</v>
      </c>
      <c r="G99" s="16">
        <v>0.13</v>
      </c>
      <c r="H99" s="18">
        <f t="shared" si="9"/>
        <v>1364.48</v>
      </c>
    </row>
    <row r="100" spans="1:8">
      <c r="A100" s="13"/>
      <c r="B100" s="16"/>
      <c r="C100" s="26"/>
      <c r="D100" s="14"/>
      <c r="E100" s="16" t="s">
        <v>19</v>
      </c>
      <c r="F100" s="16">
        <v>41984</v>
      </c>
      <c r="G100" s="16">
        <v>0.042</v>
      </c>
      <c r="H100" s="18">
        <f t="shared" si="9"/>
        <v>1763.328</v>
      </c>
    </row>
    <row r="101" spans="1:8">
      <c r="A101" s="13"/>
      <c r="B101" s="16"/>
      <c r="C101" s="26"/>
      <c r="D101" s="14"/>
      <c r="E101" s="14" t="s">
        <v>20</v>
      </c>
      <c r="F101" s="16">
        <v>10496</v>
      </c>
      <c r="G101" s="16">
        <v>0.58</v>
      </c>
      <c r="H101" s="18">
        <f t="shared" si="9"/>
        <v>6087.68</v>
      </c>
    </row>
    <row r="102" spans="1:8">
      <c r="A102" s="13">
        <v>45898</v>
      </c>
      <c r="B102" s="14">
        <v>88362</v>
      </c>
      <c r="C102" s="15" t="s">
        <v>87</v>
      </c>
      <c r="D102" s="14" t="s">
        <v>88</v>
      </c>
      <c r="E102" s="14" t="s">
        <v>18</v>
      </c>
      <c r="F102" s="16">
        <v>58701</v>
      </c>
      <c r="G102" s="16">
        <v>0.28</v>
      </c>
      <c r="H102" s="18">
        <f t="shared" si="9"/>
        <v>16436.28</v>
      </c>
    </row>
    <row r="103" spans="1:8">
      <c r="A103" s="13"/>
      <c r="B103" s="16"/>
      <c r="C103" s="26"/>
      <c r="D103" s="14"/>
      <c r="E103" s="16" t="s">
        <v>13</v>
      </c>
      <c r="F103" s="16">
        <v>58701</v>
      </c>
      <c r="G103" s="16">
        <v>0.1</v>
      </c>
      <c r="H103" s="18">
        <f t="shared" si="9"/>
        <v>5870.1</v>
      </c>
    </row>
    <row r="104" spans="1:8">
      <c r="A104" s="13">
        <v>45897</v>
      </c>
      <c r="B104" s="16"/>
      <c r="C104" s="26"/>
      <c r="D104" s="14"/>
      <c r="E104" s="16" t="s">
        <v>89</v>
      </c>
      <c r="F104" s="16">
        <v>58701</v>
      </c>
      <c r="G104" s="16">
        <v>0.13</v>
      </c>
      <c r="H104" s="18">
        <f t="shared" si="9"/>
        <v>7631.13</v>
      </c>
    </row>
    <row r="105" spans="1:8">
      <c r="A105" s="13">
        <v>45910</v>
      </c>
      <c r="B105" s="16"/>
      <c r="C105" s="26"/>
      <c r="D105" s="14"/>
      <c r="E105" s="16" t="s">
        <v>19</v>
      </c>
      <c r="F105" s="16">
        <f>58701*4</f>
        <v>234804</v>
      </c>
      <c r="G105" s="16">
        <v>0.042</v>
      </c>
      <c r="H105" s="18">
        <f t="shared" si="9"/>
        <v>9861.768</v>
      </c>
    </row>
    <row r="106" spans="1:8">
      <c r="A106" s="13">
        <v>45897</v>
      </c>
      <c r="B106" s="16"/>
      <c r="C106" s="26"/>
      <c r="D106" s="14"/>
      <c r="E106" s="14" t="s">
        <v>20</v>
      </c>
      <c r="F106" s="16">
        <v>58701</v>
      </c>
      <c r="G106" s="16">
        <v>0.58</v>
      </c>
      <c r="H106" s="18">
        <f t="shared" si="9"/>
        <v>34046.58</v>
      </c>
    </row>
    <row r="107" spans="1:8">
      <c r="H107" s="31">
        <f>SUM(H87:H106)</f>
        <v>141181.566</v>
      </c>
    </row>
    <row r="109" spans="1:8">
      <c r="A109" s="13">
        <v>45868</v>
      </c>
      <c r="B109" s="14" t="s">
        <v>9</v>
      </c>
      <c r="C109" s="15" t="s">
        <v>10</v>
      </c>
      <c r="D109" s="14" t="s">
        <v>11</v>
      </c>
      <c r="E109" s="21" t="s">
        <v>12</v>
      </c>
      <c r="F109" s="22">
        <f t="shared" ref="F109:F111" si="10">10500+8</f>
        <v>10508</v>
      </c>
      <c r="G109" s="16">
        <v>0.28</v>
      </c>
      <c r="H109" s="18">
        <f t="shared" ref="H109:H151" si="11">F109*G109</f>
        <v>2942.24</v>
      </c>
    </row>
    <row r="110" spans="1:8">
      <c r="A110" s="13"/>
      <c r="B110" s="16"/>
      <c r="C110" s="26"/>
      <c r="D110" s="14"/>
      <c r="E110" s="16" t="s">
        <v>13</v>
      </c>
      <c r="F110" s="22">
        <f t="shared" si="10"/>
        <v>10508</v>
      </c>
      <c r="G110" s="16">
        <v>0.1</v>
      </c>
      <c r="H110" s="18">
        <f t="shared" si="11"/>
        <v>1050.8</v>
      </c>
    </row>
    <row r="111" spans="1:8">
      <c r="A111" s="13"/>
      <c r="B111" s="16"/>
      <c r="C111" s="26"/>
      <c r="D111" s="14"/>
      <c r="E111" s="16" t="s">
        <v>14</v>
      </c>
      <c r="F111" s="22">
        <f t="shared" si="10"/>
        <v>10508</v>
      </c>
      <c r="G111" s="16">
        <v>0.13</v>
      </c>
      <c r="H111" s="18">
        <f t="shared" si="11"/>
        <v>1366.04</v>
      </c>
    </row>
    <row r="112" spans="1:8">
      <c r="A112" s="13">
        <v>45890</v>
      </c>
      <c r="B112" s="16"/>
      <c r="C112" s="26"/>
      <c r="D112" s="14"/>
      <c r="E112" s="16" t="s">
        <v>15</v>
      </c>
      <c r="F112" s="16">
        <f>F111*5</f>
        <v>52540</v>
      </c>
      <c r="G112" s="16">
        <v>0.042</v>
      </c>
      <c r="H112" s="18">
        <f t="shared" si="11"/>
        <v>2206.68</v>
      </c>
    </row>
    <row r="113" spans="1:8">
      <c r="A113" s="20">
        <v>45898</v>
      </c>
      <c r="B113" s="14" t="s">
        <v>90</v>
      </c>
      <c r="C113" s="15" t="s">
        <v>91</v>
      </c>
      <c r="D113" s="14" t="s">
        <v>92</v>
      </c>
      <c r="E113" s="21" t="s">
        <v>18</v>
      </c>
      <c r="F113" s="22">
        <f t="shared" ref="F113:F115" si="12">7032+20</f>
        <v>7052</v>
      </c>
      <c r="G113" s="23">
        <v>0.28</v>
      </c>
      <c r="H113" s="24">
        <f t="shared" si="11"/>
        <v>1974.56</v>
      </c>
    </row>
    <row r="114" spans="1:8">
      <c r="A114" s="25"/>
      <c r="B114" s="16"/>
      <c r="C114" s="26"/>
      <c r="D114" s="14"/>
      <c r="E114" s="16" t="s">
        <v>13</v>
      </c>
      <c r="F114" s="22">
        <f t="shared" si="12"/>
        <v>7052</v>
      </c>
      <c r="G114" s="16">
        <v>0.1</v>
      </c>
      <c r="H114" s="18">
        <f t="shared" si="11"/>
        <v>705.2</v>
      </c>
    </row>
    <row r="115" spans="1:8">
      <c r="A115" s="20">
        <v>45897</v>
      </c>
      <c r="B115" s="16"/>
      <c r="C115" s="26"/>
      <c r="D115" s="14"/>
      <c r="E115" s="16" t="s">
        <v>14</v>
      </c>
      <c r="F115" s="22">
        <f t="shared" si="12"/>
        <v>7052</v>
      </c>
      <c r="G115" s="16">
        <v>0.13</v>
      </c>
      <c r="H115" s="18">
        <f t="shared" si="11"/>
        <v>916.76</v>
      </c>
    </row>
    <row r="116" spans="1:8">
      <c r="A116" s="29"/>
      <c r="B116" s="16"/>
      <c r="C116" s="26"/>
      <c r="D116" s="14"/>
      <c r="E116" s="16" t="s">
        <v>19</v>
      </c>
      <c r="F116" s="16">
        <f>F115*4</f>
        <v>28208</v>
      </c>
      <c r="G116" s="16">
        <v>0.042</v>
      </c>
      <c r="H116" s="18">
        <f t="shared" si="11"/>
        <v>1184.736</v>
      </c>
    </row>
    <row r="117" spans="1:8">
      <c r="A117" s="13">
        <v>45898</v>
      </c>
      <c r="B117" s="16"/>
      <c r="C117" s="26"/>
      <c r="D117" s="14"/>
      <c r="E117" s="16" t="s">
        <v>20</v>
      </c>
      <c r="F117" s="22">
        <f>7032+20</f>
        <v>7052</v>
      </c>
      <c r="G117" s="16">
        <v>0.58</v>
      </c>
      <c r="H117" s="18">
        <f t="shared" si="11"/>
        <v>4090.16</v>
      </c>
    </row>
    <row r="118" spans="1:8">
      <c r="A118" s="20">
        <v>45895</v>
      </c>
      <c r="B118" s="14" t="s">
        <v>9</v>
      </c>
      <c r="C118" s="15" t="s">
        <v>93</v>
      </c>
      <c r="D118" s="14" t="s">
        <v>94</v>
      </c>
      <c r="E118" s="21" t="s">
        <v>12</v>
      </c>
      <c r="F118" s="22">
        <v>630</v>
      </c>
      <c r="G118" s="23">
        <v>0.28</v>
      </c>
      <c r="H118" s="24">
        <f t="shared" si="11"/>
        <v>176.4</v>
      </c>
    </row>
    <row r="119" spans="1:8">
      <c r="A119" s="25"/>
      <c r="B119" s="16"/>
      <c r="C119" s="26"/>
      <c r="D119" s="14"/>
      <c r="E119" s="16" t="s">
        <v>13</v>
      </c>
      <c r="F119" s="22">
        <v>630</v>
      </c>
      <c r="G119" s="16">
        <v>0.1</v>
      </c>
      <c r="H119" s="18">
        <f t="shared" si="11"/>
        <v>63</v>
      </c>
    </row>
    <row r="120" spans="1:8">
      <c r="A120" s="25"/>
      <c r="B120" s="16"/>
      <c r="C120" s="26"/>
      <c r="D120" s="14"/>
      <c r="E120" s="16" t="s">
        <v>14</v>
      </c>
      <c r="F120" s="22">
        <v>630</v>
      </c>
      <c r="G120" s="16">
        <v>0.13</v>
      </c>
      <c r="H120" s="18">
        <f t="shared" si="11"/>
        <v>81.9</v>
      </c>
    </row>
    <row r="121" spans="1:8">
      <c r="A121" s="29"/>
      <c r="B121" s="16"/>
      <c r="C121" s="26"/>
      <c r="D121" s="14"/>
      <c r="E121" s="16" t="s">
        <v>15</v>
      </c>
      <c r="F121" s="16">
        <f>630*5</f>
        <v>3150</v>
      </c>
      <c r="G121" s="16">
        <v>0.042</v>
      </c>
      <c r="H121" s="18">
        <f t="shared" si="11"/>
        <v>132.3</v>
      </c>
    </row>
    <row r="122" spans="1:8">
      <c r="A122" s="13">
        <v>45888</v>
      </c>
      <c r="B122" s="14">
        <v>87958</v>
      </c>
      <c r="C122" s="15" t="s">
        <v>21</v>
      </c>
      <c r="D122" s="14" t="s">
        <v>22</v>
      </c>
      <c r="E122" s="21" t="s">
        <v>18</v>
      </c>
      <c r="F122" s="16">
        <f>31487</f>
        <v>31487</v>
      </c>
      <c r="G122" s="16">
        <v>0.28</v>
      </c>
      <c r="H122" s="18">
        <f t="shared" si="11"/>
        <v>8816.36</v>
      </c>
    </row>
    <row r="123" spans="1:8">
      <c r="A123" s="13"/>
      <c r="B123" s="16"/>
      <c r="C123" s="26"/>
      <c r="D123" s="14"/>
      <c r="E123" s="16" t="s">
        <v>13</v>
      </c>
      <c r="F123" s="16">
        <v>31487</v>
      </c>
      <c r="G123" s="16">
        <v>0.1</v>
      </c>
      <c r="H123" s="18">
        <f t="shared" si="11"/>
        <v>3148.7</v>
      </c>
    </row>
    <row r="124" spans="1:8">
      <c r="A124" s="13">
        <v>45889</v>
      </c>
      <c r="B124" s="16"/>
      <c r="C124" s="26"/>
      <c r="D124" s="14"/>
      <c r="E124" s="16" t="s">
        <v>14</v>
      </c>
      <c r="F124" s="16">
        <v>31487</v>
      </c>
      <c r="G124" s="16">
        <v>0.13</v>
      </c>
      <c r="H124" s="18">
        <f t="shared" si="11"/>
        <v>4093.31</v>
      </c>
    </row>
    <row r="125" spans="1:8">
      <c r="A125" s="13">
        <v>45888</v>
      </c>
      <c r="B125" s="16"/>
      <c r="C125" s="26"/>
      <c r="D125" s="14"/>
      <c r="E125" s="16" t="s">
        <v>23</v>
      </c>
      <c r="F125" s="16">
        <f>31487*6</f>
        <v>188922</v>
      </c>
      <c r="G125" s="16">
        <v>0.042</v>
      </c>
      <c r="H125" s="18">
        <f t="shared" si="11"/>
        <v>7934.724</v>
      </c>
    </row>
    <row r="126" spans="1:8">
      <c r="A126" s="13">
        <v>45889</v>
      </c>
      <c r="B126" s="16"/>
      <c r="C126" s="26"/>
      <c r="D126" s="14"/>
      <c r="E126" s="14" t="s">
        <v>20</v>
      </c>
      <c r="F126" s="16">
        <v>31487</v>
      </c>
      <c r="G126" s="16">
        <v>0.58</v>
      </c>
      <c r="H126" s="18">
        <f t="shared" si="11"/>
        <v>18262.46</v>
      </c>
    </row>
    <row r="127" spans="1:8">
      <c r="A127" s="20">
        <v>45903</v>
      </c>
      <c r="B127" s="14">
        <v>88831</v>
      </c>
      <c r="C127" s="15" t="s">
        <v>95</v>
      </c>
      <c r="D127" s="14" t="s">
        <v>96</v>
      </c>
      <c r="E127" s="21" t="s">
        <v>18</v>
      </c>
      <c r="F127" s="16">
        <v>67169</v>
      </c>
      <c r="G127" s="23">
        <v>0.28</v>
      </c>
      <c r="H127" s="24">
        <f t="shared" si="11"/>
        <v>18807.32</v>
      </c>
    </row>
    <row r="128" spans="1:8">
      <c r="A128" s="25"/>
      <c r="B128" s="16"/>
      <c r="C128" s="26"/>
      <c r="D128" s="14"/>
      <c r="E128" s="16" t="s">
        <v>13</v>
      </c>
      <c r="F128" s="16">
        <v>67169</v>
      </c>
      <c r="G128" s="16">
        <v>0.1</v>
      </c>
      <c r="H128" s="24">
        <f t="shared" si="11"/>
        <v>6716.9</v>
      </c>
    </row>
    <row r="129" spans="1:8">
      <c r="A129" s="25"/>
      <c r="B129" s="16"/>
      <c r="C129" s="26"/>
      <c r="D129" s="14"/>
      <c r="E129" s="16" t="s">
        <v>89</v>
      </c>
      <c r="F129" s="16">
        <v>67169</v>
      </c>
      <c r="G129" s="16">
        <v>0.13</v>
      </c>
      <c r="H129" s="24">
        <f t="shared" si="11"/>
        <v>8731.97</v>
      </c>
    </row>
    <row r="130" spans="1:8">
      <c r="A130" s="25"/>
      <c r="B130" s="16"/>
      <c r="C130" s="26"/>
      <c r="D130" s="14"/>
      <c r="E130" s="16" t="s">
        <v>23</v>
      </c>
      <c r="F130" s="16">
        <f>67169*6</f>
        <v>403014</v>
      </c>
      <c r="G130" s="16">
        <v>0.042</v>
      </c>
      <c r="H130" s="24">
        <f t="shared" si="11"/>
        <v>16926.588</v>
      </c>
    </row>
    <row r="131" spans="1:8">
      <c r="A131" s="29"/>
      <c r="B131" s="16"/>
      <c r="C131" s="26"/>
      <c r="D131" s="14"/>
      <c r="E131" s="14" t="s">
        <v>20</v>
      </c>
      <c r="F131" s="16">
        <v>67169</v>
      </c>
      <c r="G131" s="16">
        <v>0.58</v>
      </c>
      <c r="H131" s="24">
        <f t="shared" si="11"/>
        <v>38958.02</v>
      </c>
    </row>
    <row r="132" spans="1:8">
      <c r="A132" s="13">
        <v>45879</v>
      </c>
      <c r="B132" s="14">
        <v>87068</v>
      </c>
      <c r="C132" s="15" t="s">
        <v>97</v>
      </c>
      <c r="D132" s="14" t="s">
        <v>98</v>
      </c>
      <c r="E132" s="21" t="s">
        <v>18</v>
      </c>
      <c r="F132" s="22">
        <v>6299</v>
      </c>
      <c r="G132" s="23">
        <v>0.28</v>
      </c>
      <c r="H132" s="24">
        <f t="shared" si="11"/>
        <v>1763.72</v>
      </c>
    </row>
    <row r="133" spans="1:8">
      <c r="A133" s="13"/>
      <c r="B133" s="16"/>
      <c r="C133" s="26"/>
      <c r="D133" s="14"/>
      <c r="E133" s="16" t="s">
        <v>13</v>
      </c>
      <c r="F133" s="22">
        <v>6299</v>
      </c>
      <c r="G133" s="16">
        <v>0.1</v>
      </c>
      <c r="H133" s="24">
        <f t="shared" si="11"/>
        <v>629.9</v>
      </c>
    </row>
    <row r="134" spans="1:8">
      <c r="A134" s="25">
        <v>45880</v>
      </c>
      <c r="B134" s="16"/>
      <c r="C134" s="26"/>
      <c r="D134" s="14"/>
      <c r="E134" s="16" t="s">
        <v>14</v>
      </c>
      <c r="F134" s="22">
        <v>6299</v>
      </c>
      <c r="G134" s="16">
        <v>0.13</v>
      </c>
      <c r="H134" s="24">
        <f t="shared" si="11"/>
        <v>818.87</v>
      </c>
    </row>
    <row r="135" spans="1:8">
      <c r="A135" s="25"/>
      <c r="B135" s="16"/>
      <c r="C135" s="26"/>
      <c r="D135" s="14"/>
      <c r="E135" s="16" t="s">
        <v>19</v>
      </c>
      <c r="F135" s="16">
        <v>25196</v>
      </c>
      <c r="G135" s="16">
        <v>0.042</v>
      </c>
      <c r="H135" s="24">
        <f t="shared" si="11"/>
        <v>1058.232</v>
      </c>
    </row>
    <row r="136" spans="1:8">
      <c r="A136" s="25"/>
      <c r="B136" s="16"/>
      <c r="C136" s="26"/>
      <c r="D136" s="14"/>
      <c r="E136" s="14" t="s">
        <v>20</v>
      </c>
      <c r="F136" s="22">
        <v>6299</v>
      </c>
      <c r="G136" s="16">
        <v>0.58</v>
      </c>
      <c r="H136" s="24">
        <f t="shared" si="11"/>
        <v>3653.42</v>
      </c>
    </row>
    <row r="137" spans="1:8">
      <c r="A137" s="13">
        <v>45879</v>
      </c>
      <c r="B137" s="14">
        <v>87158</v>
      </c>
      <c r="C137" s="15" t="s">
        <v>99</v>
      </c>
      <c r="D137" s="14" t="s">
        <v>82</v>
      </c>
      <c r="E137" s="14" t="s">
        <v>18</v>
      </c>
      <c r="F137" s="16">
        <f t="shared" ref="F137:F139" si="13">49860-25192</f>
        <v>24668</v>
      </c>
      <c r="G137" s="23">
        <v>0.28</v>
      </c>
      <c r="H137" s="24">
        <f t="shared" si="11"/>
        <v>6907.04</v>
      </c>
    </row>
    <row r="138" spans="1:8">
      <c r="A138" s="13"/>
      <c r="B138" s="16"/>
      <c r="C138" s="26"/>
      <c r="D138" s="14"/>
      <c r="E138" s="16" t="s">
        <v>13</v>
      </c>
      <c r="F138" s="16">
        <f t="shared" si="13"/>
        <v>24668</v>
      </c>
      <c r="G138" s="16">
        <v>0.1</v>
      </c>
      <c r="H138" s="24">
        <f t="shared" si="11"/>
        <v>2466.8</v>
      </c>
    </row>
    <row r="139" spans="1:8">
      <c r="A139" s="13">
        <v>45880</v>
      </c>
      <c r="B139" s="16"/>
      <c r="C139" s="26"/>
      <c r="D139" s="14"/>
      <c r="E139" s="16" t="s">
        <v>14</v>
      </c>
      <c r="F139" s="16">
        <f t="shared" si="13"/>
        <v>24668</v>
      </c>
      <c r="G139" s="16">
        <v>0.13</v>
      </c>
      <c r="H139" s="24">
        <f t="shared" si="11"/>
        <v>3206.84</v>
      </c>
    </row>
    <row r="140" spans="1:8">
      <c r="A140" s="13"/>
      <c r="B140" s="16"/>
      <c r="C140" s="26"/>
      <c r="D140" s="14"/>
      <c r="E140" s="16" t="s">
        <v>19</v>
      </c>
      <c r="F140" s="16">
        <f>F141*4</f>
        <v>98672</v>
      </c>
      <c r="G140" s="16">
        <v>0.042</v>
      </c>
      <c r="H140" s="24">
        <f t="shared" si="11"/>
        <v>4144.224</v>
      </c>
    </row>
    <row r="141" spans="1:8">
      <c r="A141" s="13"/>
      <c r="B141" s="16"/>
      <c r="C141" s="26"/>
      <c r="D141" s="14"/>
      <c r="E141" s="14" t="s">
        <v>20</v>
      </c>
      <c r="F141" s="16">
        <f>49860-25192</f>
        <v>24668</v>
      </c>
      <c r="G141" s="16">
        <v>0.58</v>
      </c>
      <c r="H141" s="18">
        <f t="shared" si="11"/>
        <v>14307.44</v>
      </c>
    </row>
    <row r="142" spans="1:8">
      <c r="A142" s="13">
        <v>45889</v>
      </c>
      <c r="B142" s="14">
        <v>87726</v>
      </c>
      <c r="C142" s="15" t="s">
        <v>16</v>
      </c>
      <c r="D142" s="14" t="s">
        <v>17</v>
      </c>
      <c r="E142" s="14" t="s">
        <v>18</v>
      </c>
      <c r="F142" s="16">
        <v>20989</v>
      </c>
      <c r="G142" s="16">
        <v>0.28</v>
      </c>
      <c r="H142" s="18">
        <f t="shared" si="11"/>
        <v>5876.92</v>
      </c>
    </row>
    <row r="143" spans="1:8">
      <c r="A143" s="13"/>
      <c r="B143" s="16"/>
      <c r="C143" s="26"/>
      <c r="D143" s="14"/>
      <c r="E143" s="16" t="s">
        <v>13</v>
      </c>
      <c r="F143" s="16">
        <v>20989</v>
      </c>
      <c r="G143" s="16">
        <v>0.1</v>
      </c>
      <c r="H143" s="18">
        <f t="shared" si="11"/>
        <v>2098.9</v>
      </c>
    </row>
    <row r="144" spans="1:8">
      <c r="A144" s="13">
        <v>45890</v>
      </c>
      <c r="B144" s="16"/>
      <c r="C144" s="26"/>
      <c r="D144" s="14"/>
      <c r="E144" s="16" t="s">
        <v>14</v>
      </c>
      <c r="F144" s="16">
        <v>20989</v>
      </c>
      <c r="G144" s="16">
        <v>0.13</v>
      </c>
      <c r="H144" s="18">
        <f t="shared" si="11"/>
        <v>2728.57</v>
      </c>
    </row>
    <row r="145" spans="1:9">
      <c r="A145" s="13"/>
      <c r="B145" s="16"/>
      <c r="C145" s="26"/>
      <c r="D145" s="14"/>
      <c r="E145" s="16" t="s">
        <v>19</v>
      </c>
      <c r="F145" s="16">
        <f>20989*4</f>
        <v>83956</v>
      </c>
      <c r="G145" s="16">
        <v>0.042</v>
      </c>
      <c r="H145" s="18">
        <f t="shared" si="11"/>
        <v>3526.152</v>
      </c>
    </row>
    <row r="146" spans="1:9">
      <c r="A146" s="13"/>
      <c r="B146" s="16"/>
      <c r="C146" s="26"/>
      <c r="D146" s="14"/>
      <c r="E146" s="14" t="s">
        <v>20</v>
      </c>
      <c r="F146" s="16">
        <v>20989</v>
      </c>
      <c r="G146" s="16">
        <v>0.58</v>
      </c>
      <c r="H146" s="18">
        <f t="shared" si="11"/>
        <v>12173.62</v>
      </c>
    </row>
    <row r="147" spans="1:9">
      <c r="A147" s="13">
        <v>45891</v>
      </c>
      <c r="B147" s="14">
        <v>87950</v>
      </c>
      <c r="C147" s="15" t="s">
        <v>24</v>
      </c>
      <c r="D147" s="14" t="s">
        <v>25</v>
      </c>
      <c r="E147" s="14" t="s">
        <v>18</v>
      </c>
      <c r="F147" s="16">
        <v>12598</v>
      </c>
      <c r="G147" s="16">
        <v>0.28</v>
      </c>
      <c r="H147" s="18">
        <f t="shared" si="11"/>
        <v>3527.44</v>
      </c>
    </row>
    <row r="148" spans="1:9">
      <c r="A148" s="13"/>
      <c r="B148" s="16"/>
      <c r="C148" s="26"/>
      <c r="D148" s="14"/>
      <c r="E148" s="16" t="s">
        <v>13</v>
      </c>
      <c r="F148" s="16">
        <v>12598</v>
      </c>
      <c r="G148" s="16">
        <v>0.1</v>
      </c>
      <c r="H148" s="18">
        <f t="shared" si="11"/>
        <v>1259.8</v>
      </c>
    </row>
    <row r="149" spans="1:9">
      <c r="A149" s="13">
        <v>45890</v>
      </c>
      <c r="B149" s="16"/>
      <c r="C149" s="26"/>
      <c r="D149" s="14"/>
      <c r="E149" s="16" t="s">
        <v>14</v>
      </c>
      <c r="F149" s="16">
        <v>12598</v>
      </c>
      <c r="G149" s="16">
        <v>0.13</v>
      </c>
      <c r="H149" s="18">
        <f t="shared" si="11"/>
        <v>1637.74</v>
      </c>
    </row>
    <row r="150" spans="1:9">
      <c r="A150" s="13"/>
      <c r="B150" s="16"/>
      <c r="C150" s="26"/>
      <c r="D150" s="14"/>
      <c r="E150" s="16" t="s">
        <v>19</v>
      </c>
      <c r="F150" s="16">
        <f>12598*4</f>
        <v>50392</v>
      </c>
      <c r="G150" s="16">
        <v>0.042</v>
      </c>
      <c r="H150" s="18">
        <f t="shared" si="11"/>
        <v>2116.464</v>
      </c>
    </row>
    <row r="151" spans="1:9">
      <c r="A151" s="13"/>
      <c r="B151" s="16"/>
      <c r="C151" s="26"/>
      <c r="D151" s="14"/>
      <c r="E151" s="14" t="s">
        <v>20</v>
      </c>
      <c r="F151" s="16">
        <v>12598</v>
      </c>
      <c r="G151" s="16">
        <v>0.58</v>
      </c>
      <c r="H151" s="18">
        <f t="shared" si="11"/>
        <v>7306.84</v>
      </c>
    </row>
    <row r="152" spans="1:9">
      <c r="H152" s="31">
        <f>SUM(H109:H151)</f>
        <v>230496.06</v>
      </c>
      <c r="I152" s="1">
        <f>263586.46-5250-2520-1426-14490-1785-1575-756-405.9-4347-535.5</f>
        <v>230496.06</v>
      </c>
    </row>
    <row r="154" spans="1:9">
      <c r="A154" s="20">
        <v>45890</v>
      </c>
      <c r="B154" s="14">
        <v>87850</v>
      </c>
      <c r="C154" s="15" t="s">
        <v>33</v>
      </c>
      <c r="D154" s="14" t="s">
        <v>34</v>
      </c>
      <c r="E154" s="21" t="s">
        <v>18</v>
      </c>
      <c r="F154" s="22">
        <v>44649</v>
      </c>
      <c r="G154" s="23">
        <v>0.28</v>
      </c>
      <c r="H154" s="18">
        <f t="shared" ref="H154:H186" si="14">F154*G154</f>
        <v>12501.72</v>
      </c>
    </row>
    <row r="155" spans="1:9">
      <c r="A155" s="25"/>
      <c r="B155" s="16"/>
      <c r="C155" s="26"/>
      <c r="D155" s="14"/>
      <c r="E155" s="16" t="s">
        <v>13</v>
      </c>
      <c r="F155" s="22">
        <v>44649</v>
      </c>
      <c r="G155" s="16">
        <v>0.1</v>
      </c>
      <c r="H155" s="18">
        <f t="shared" si="14"/>
        <v>4464.9</v>
      </c>
    </row>
    <row r="156" spans="1:9">
      <c r="A156" s="25"/>
      <c r="B156" s="16"/>
      <c r="C156" s="26"/>
      <c r="D156" s="14"/>
      <c r="E156" s="16" t="s">
        <v>14</v>
      </c>
      <c r="F156" s="22">
        <v>44649</v>
      </c>
      <c r="G156" s="16">
        <v>0.13</v>
      </c>
      <c r="H156" s="18">
        <f t="shared" si="14"/>
        <v>5804.37</v>
      </c>
    </row>
    <row r="157" spans="1:9">
      <c r="A157" s="25"/>
      <c r="B157" s="16"/>
      <c r="C157" s="26"/>
      <c r="D157" s="14"/>
      <c r="E157" s="16" t="s">
        <v>15</v>
      </c>
      <c r="F157" s="16">
        <v>223245</v>
      </c>
      <c r="G157" s="16">
        <v>0.042</v>
      </c>
      <c r="H157" s="18">
        <f t="shared" si="14"/>
        <v>9376.29</v>
      </c>
    </row>
    <row r="158" spans="1:9">
      <c r="A158" s="29"/>
      <c r="B158" s="16"/>
      <c r="C158" s="26"/>
      <c r="D158" s="14"/>
      <c r="E158" s="14" t="s">
        <v>20</v>
      </c>
      <c r="F158" s="22">
        <v>44649</v>
      </c>
      <c r="G158" s="16">
        <v>0.58</v>
      </c>
      <c r="H158" s="18">
        <f t="shared" si="14"/>
        <v>25896.42</v>
      </c>
    </row>
    <row r="159" spans="1:9">
      <c r="A159" s="20">
        <v>45878</v>
      </c>
      <c r="B159" s="14">
        <v>86960</v>
      </c>
      <c r="C159" s="15" t="s">
        <v>100</v>
      </c>
      <c r="D159" s="14" t="s">
        <v>101</v>
      </c>
      <c r="E159" s="21" t="s">
        <v>18</v>
      </c>
      <c r="F159" s="22">
        <v>32531</v>
      </c>
      <c r="G159" s="16">
        <v>0.28</v>
      </c>
      <c r="H159" s="18">
        <f t="shared" si="14"/>
        <v>9108.68</v>
      </c>
    </row>
    <row r="160" spans="1:9">
      <c r="A160" s="25"/>
      <c r="B160" s="16"/>
      <c r="C160" s="26"/>
      <c r="D160" s="14"/>
      <c r="E160" s="16" t="s">
        <v>13</v>
      </c>
      <c r="F160" s="22">
        <v>32531</v>
      </c>
      <c r="G160" s="16">
        <v>0.1</v>
      </c>
      <c r="H160" s="18">
        <f t="shared" si="14"/>
        <v>3253.1</v>
      </c>
    </row>
    <row r="161" spans="1:8">
      <c r="A161" s="25"/>
      <c r="B161" s="16"/>
      <c r="C161" s="26"/>
      <c r="D161" s="14"/>
      <c r="E161" s="16" t="s">
        <v>14</v>
      </c>
      <c r="F161" s="22">
        <v>32531</v>
      </c>
      <c r="G161" s="16">
        <v>0.13</v>
      </c>
      <c r="H161" s="18">
        <f t="shared" si="14"/>
        <v>4229.03</v>
      </c>
    </row>
    <row r="162" spans="1:8">
      <c r="A162" s="25"/>
      <c r="B162" s="16"/>
      <c r="C162" s="26"/>
      <c r="D162" s="14"/>
      <c r="E162" s="16" t="s">
        <v>19</v>
      </c>
      <c r="F162" s="16">
        <v>130124</v>
      </c>
      <c r="G162" s="16">
        <v>0.042</v>
      </c>
      <c r="H162" s="18">
        <f t="shared" si="14"/>
        <v>5465.208</v>
      </c>
    </row>
    <row r="163" spans="1:8">
      <c r="A163" s="25"/>
      <c r="B163" s="16"/>
      <c r="C163" s="26"/>
      <c r="D163" s="14"/>
      <c r="E163" s="16" t="s">
        <v>32</v>
      </c>
      <c r="F163" s="22">
        <v>32531</v>
      </c>
      <c r="G163" s="16">
        <v>0.03</v>
      </c>
      <c r="H163" s="18">
        <f t="shared" si="14"/>
        <v>975.93</v>
      </c>
    </row>
    <row r="164" spans="1:8">
      <c r="A164" s="29"/>
      <c r="B164" s="16"/>
      <c r="C164" s="26"/>
      <c r="D164" s="14"/>
      <c r="E164" s="14" t="s">
        <v>20</v>
      </c>
      <c r="F164" s="22">
        <v>32531</v>
      </c>
      <c r="G164" s="16">
        <v>0.58</v>
      </c>
      <c r="H164" s="18">
        <f t="shared" si="14"/>
        <v>18867.98</v>
      </c>
    </row>
    <row r="165" spans="1:8">
      <c r="A165" s="20">
        <v>45883</v>
      </c>
      <c r="B165" s="14">
        <v>87155</v>
      </c>
      <c r="C165" s="15" t="s">
        <v>102</v>
      </c>
      <c r="D165" s="14" t="s">
        <v>103</v>
      </c>
      <c r="E165" s="21" t="s">
        <v>18</v>
      </c>
      <c r="F165" s="16">
        <v>142802</v>
      </c>
      <c r="G165" s="16">
        <v>0.28</v>
      </c>
      <c r="H165" s="18">
        <f t="shared" si="14"/>
        <v>39984.56</v>
      </c>
    </row>
    <row r="166" spans="1:8">
      <c r="A166" s="25"/>
      <c r="B166" s="16"/>
      <c r="C166" s="26"/>
      <c r="D166" s="14"/>
      <c r="E166" s="16" t="s">
        <v>13</v>
      </c>
      <c r="F166" s="16">
        <v>142802</v>
      </c>
      <c r="G166" s="16">
        <v>0.1</v>
      </c>
      <c r="H166" s="18">
        <f t="shared" si="14"/>
        <v>14280.2</v>
      </c>
    </row>
    <row r="167" spans="1:8">
      <c r="A167" s="25"/>
      <c r="B167" s="16"/>
      <c r="C167" s="26"/>
      <c r="D167" s="14"/>
      <c r="E167" s="16" t="s">
        <v>14</v>
      </c>
      <c r="F167" s="16">
        <v>142802</v>
      </c>
      <c r="G167" s="16">
        <v>0.13</v>
      </c>
      <c r="H167" s="18">
        <f t="shared" si="14"/>
        <v>18564.26</v>
      </c>
    </row>
    <row r="168" spans="1:8">
      <c r="A168" s="25"/>
      <c r="B168" s="16"/>
      <c r="C168" s="26"/>
      <c r="D168" s="14"/>
      <c r="E168" s="16" t="s">
        <v>19</v>
      </c>
      <c r="F168" s="16">
        <v>571208</v>
      </c>
      <c r="G168" s="16">
        <v>0.042</v>
      </c>
      <c r="H168" s="18">
        <f t="shared" si="14"/>
        <v>23990.736</v>
      </c>
    </row>
    <row r="169" spans="1:8">
      <c r="A169" s="25"/>
      <c r="B169" s="16"/>
      <c r="C169" s="26"/>
      <c r="D169" s="14"/>
      <c r="E169" s="16" t="s">
        <v>32</v>
      </c>
      <c r="F169" s="16">
        <v>142802</v>
      </c>
      <c r="G169" s="16">
        <v>0.03</v>
      </c>
      <c r="H169" s="18">
        <f t="shared" si="14"/>
        <v>4284.06</v>
      </c>
    </row>
    <row r="170" spans="1:8">
      <c r="A170" s="29"/>
      <c r="B170" s="16"/>
      <c r="C170" s="26"/>
      <c r="D170" s="14"/>
      <c r="E170" s="14" t="s">
        <v>20</v>
      </c>
      <c r="F170" s="16">
        <v>142802</v>
      </c>
      <c r="G170" s="16">
        <v>0.58</v>
      </c>
      <c r="H170" s="18">
        <f t="shared" si="14"/>
        <v>82825.16</v>
      </c>
    </row>
    <row r="171" spans="1:8">
      <c r="A171" s="20">
        <v>45889</v>
      </c>
      <c r="B171" s="14">
        <v>87732</v>
      </c>
      <c r="C171" s="15" t="s">
        <v>30</v>
      </c>
      <c r="D171" s="14" t="s">
        <v>31</v>
      </c>
      <c r="E171" s="21" t="s">
        <v>18</v>
      </c>
      <c r="F171" s="22">
        <v>57792</v>
      </c>
      <c r="G171" s="16">
        <v>0.28</v>
      </c>
      <c r="H171" s="18">
        <f t="shared" si="14"/>
        <v>16181.76</v>
      </c>
    </row>
    <row r="172" spans="1:8">
      <c r="A172" s="25"/>
      <c r="B172" s="16"/>
      <c r="C172" s="26"/>
      <c r="D172" s="14"/>
      <c r="E172" s="16" t="s">
        <v>13</v>
      </c>
      <c r="F172" s="22">
        <v>57792</v>
      </c>
      <c r="G172" s="16">
        <v>0.1</v>
      </c>
      <c r="H172" s="18">
        <f t="shared" si="14"/>
        <v>5779.2</v>
      </c>
    </row>
    <row r="173" spans="1:8">
      <c r="A173" s="25"/>
      <c r="B173" s="16"/>
      <c r="C173" s="26"/>
      <c r="D173" s="14"/>
      <c r="E173" s="16" t="s">
        <v>14</v>
      </c>
      <c r="F173" s="22">
        <v>57792</v>
      </c>
      <c r="G173" s="16">
        <v>0.13</v>
      </c>
      <c r="H173" s="18">
        <f t="shared" si="14"/>
        <v>7512.96</v>
      </c>
    </row>
    <row r="174" spans="1:8">
      <c r="A174" s="25"/>
      <c r="B174" s="16"/>
      <c r="C174" s="26"/>
      <c r="D174" s="14"/>
      <c r="E174" s="16" t="s">
        <v>19</v>
      </c>
      <c r="F174" s="16">
        <v>231168</v>
      </c>
      <c r="G174" s="16">
        <v>0.042</v>
      </c>
      <c r="H174" s="18">
        <f t="shared" si="14"/>
        <v>9709.056</v>
      </c>
    </row>
    <row r="175" spans="1:8">
      <c r="A175" s="25"/>
      <c r="B175" s="16"/>
      <c r="C175" s="26"/>
      <c r="D175" s="14"/>
      <c r="E175" s="16" t="s">
        <v>32</v>
      </c>
      <c r="F175" s="22">
        <v>57792</v>
      </c>
      <c r="G175" s="16">
        <v>0.03</v>
      </c>
      <c r="H175" s="18">
        <f t="shared" si="14"/>
        <v>1733.76</v>
      </c>
    </row>
    <row r="176" spans="1:8">
      <c r="A176" s="29"/>
      <c r="B176" s="16"/>
      <c r="C176" s="26"/>
      <c r="D176" s="14"/>
      <c r="E176" s="14" t="s">
        <v>20</v>
      </c>
      <c r="F176" s="22">
        <v>57792</v>
      </c>
      <c r="G176" s="16">
        <v>0.58</v>
      </c>
      <c r="H176" s="18">
        <f t="shared" si="14"/>
        <v>33519.36</v>
      </c>
    </row>
    <row r="177" spans="1:10">
      <c r="A177" s="13">
        <v>45890</v>
      </c>
      <c r="B177" s="14">
        <v>87885</v>
      </c>
      <c r="C177" s="15" t="s">
        <v>35</v>
      </c>
      <c r="D177" s="14" t="s">
        <v>36</v>
      </c>
      <c r="E177" s="21" t="s">
        <v>18</v>
      </c>
      <c r="F177" s="22">
        <v>31490</v>
      </c>
      <c r="G177" s="16">
        <v>0.28</v>
      </c>
      <c r="H177" s="18">
        <f t="shared" si="14"/>
        <v>8817.2</v>
      </c>
    </row>
    <row r="178" spans="1:10">
      <c r="A178" s="13"/>
      <c r="B178" s="16"/>
      <c r="C178" s="26"/>
      <c r="D178" s="14"/>
      <c r="E178" s="16" t="s">
        <v>13</v>
      </c>
      <c r="F178" s="22">
        <v>31490</v>
      </c>
      <c r="G178" s="16">
        <v>0.1</v>
      </c>
      <c r="H178" s="18">
        <f t="shared" si="14"/>
        <v>3149</v>
      </c>
    </row>
    <row r="179" spans="1:10">
      <c r="A179" s="29">
        <v>45889</v>
      </c>
      <c r="B179" s="16"/>
      <c r="C179" s="26"/>
      <c r="D179" s="14"/>
      <c r="E179" s="16" t="s">
        <v>14</v>
      </c>
      <c r="F179" s="22">
        <v>31490</v>
      </c>
      <c r="G179" s="16">
        <v>0.13</v>
      </c>
      <c r="H179" s="18">
        <f t="shared" si="14"/>
        <v>4093.7</v>
      </c>
    </row>
    <row r="180" spans="1:10">
      <c r="A180" s="13">
        <v>45890</v>
      </c>
      <c r="B180" s="16"/>
      <c r="C180" s="26"/>
      <c r="D180" s="14"/>
      <c r="E180" s="16" t="s">
        <v>19</v>
      </c>
      <c r="F180" s="16">
        <v>125960</v>
      </c>
      <c r="G180" s="16">
        <v>0.042</v>
      </c>
      <c r="H180" s="18">
        <f t="shared" si="14"/>
        <v>5290.32</v>
      </c>
    </row>
    <row r="181" spans="1:10">
      <c r="A181" s="13"/>
      <c r="B181" s="16"/>
      <c r="C181" s="26"/>
      <c r="D181" s="14"/>
      <c r="E181" s="16" t="s">
        <v>32</v>
      </c>
      <c r="F181" s="22">
        <v>31490</v>
      </c>
      <c r="G181" s="16">
        <v>0.03</v>
      </c>
      <c r="H181" s="18">
        <f t="shared" si="14"/>
        <v>944.7</v>
      </c>
    </row>
    <row r="182" spans="1:10">
      <c r="A182" s="29">
        <v>45889</v>
      </c>
      <c r="B182" s="16"/>
      <c r="C182" s="26"/>
      <c r="D182" s="14"/>
      <c r="E182" s="14" t="s">
        <v>20</v>
      </c>
      <c r="F182" s="22">
        <v>31490</v>
      </c>
      <c r="G182" s="16">
        <v>0.58</v>
      </c>
      <c r="H182" s="18">
        <f t="shared" si="14"/>
        <v>18264.2</v>
      </c>
    </row>
    <row r="183" spans="1:10">
      <c r="A183" s="20">
        <v>45897</v>
      </c>
      <c r="B183" s="14">
        <v>88337</v>
      </c>
      <c r="C183" s="15" t="s">
        <v>104</v>
      </c>
      <c r="D183" s="14" t="s">
        <v>105</v>
      </c>
      <c r="E183" s="21" t="s">
        <v>12</v>
      </c>
      <c r="F183" s="22">
        <v>8396</v>
      </c>
      <c r="G183" s="16">
        <v>0.28</v>
      </c>
      <c r="H183" s="18">
        <f t="shared" si="14"/>
        <v>2350.88</v>
      </c>
    </row>
    <row r="184" spans="1:10">
      <c r="A184" s="25"/>
      <c r="B184" s="16"/>
      <c r="C184" s="26"/>
      <c r="D184" s="14"/>
      <c r="E184" s="16" t="s">
        <v>13</v>
      </c>
      <c r="F184" s="22">
        <v>8396</v>
      </c>
      <c r="G184" s="16">
        <v>0.1</v>
      </c>
      <c r="H184" s="18">
        <f t="shared" si="14"/>
        <v>839.6</v>
      </c>
    </row>
    <row r="185" spans="1:10">
      <c r="A185" s="25"/>
      <c r="B185" s="16"/>
      <c r="C185" s="26"/>
      <c r="D185" s="14"/>
      <c r="E185" s="16" t="s">
        <v>14</v>
      </c>
      <c r="F185" s="22">
        <v>8396</v>
      </c>
      <c r="G185" s="16">
        <v>0.13</v>
      </c>
      <c r="H185" s="18">
        <f t="shared" si="14"/>
        <v>1091.48</v>
      </c>
    </row>
    <row r="186" spans="1:10">
      <c r="A186" s="29"/>
      <c r="B186" s="16"/>
      <c r="C186" s="26"/>
      <c r="D186" s="14"/>
      <c r="E186" s="16" t="s">
        <v>19</v>
      </c>
      <c r="F186" s="16">
        <f>8396*4</f>
        <v>33584</v>
      </c>
      <c r="G186" s="16">
        <v>0.042</v>
      </c>
      <c r="H186" s="18">
        <f t="shared" si="14"/>
        <v>1410.528</v>
      </c>
    </row>
    <row r="187" spans="1:10">
      <c r="H187" s="31">
        <f>SUM(H154:H186)</f>
        <v>404560.308</v>
      </c>
      <c r="I187" s="1">
        <f>415076.3-3148.5-1511.28-629.7-1070.49-1259.4-2896.62</f>
        <v>404560.31</v>
      </c>
      <c r="J187" s="35">
        <v>1002428.294</v>
      </c>
    </row>
    <row r="190" spans="1:10">
      <c r="A190" s="36">
        <v>45858</v>
      </c>
      <c r="B190" s="37" t="s">
        <v>106</v>
      </c>
      <c r="C190" s="38" t="s">
        <v>107</v>
      </c>
      <c r="D190" s="37" t="s">
        <v>108</v>
      </c>
      <c r="E190" s="39" t="s">
        <v>12</v>
      </c>
      <c r="F190" s="40">
        <f t="shared" ref="F190:F193" si="15">8218+1809+13</f>
        <v>10040</v>
      </c>
      <c r="G190" s="41">
        <v>0.28</v>
      </c>
      <c r="H190" s="42">
        <f t="shared" ref="H190:H194" si="16">F190*G190</f>
        <v>2811.2</v>
      </c>
    </row>
    <row r="191" spans="1:10">
      <c r="A191" s="43"/>
      <c r="B191" s="44"/>
      <c r="C191" s="45"/>
      <c r="D191" s="37"/>
      <c r="E191" s="39" t="s">
        <v>72</v>
      </c>
      <c r="F191" s="40">
        <v>603</v>
      </c>
      <c r="G191" s="44">
        <v>0.24</v>
      </c>
      <c r="H191" s="42">
        <f t="shared" si="16"/>
        <v>144.72</v>
      </c>
    </row>
    <row r="192" spans="1:10">
      <c r="A192" s="46"/>
      <c r="B192" s="44"/>
      <c r="C192" s="45"/>
      <c r="D192" s="37"/>
      <c r="E192" s="44" t="s">
        <v>13</v>
      </c>
      <c r="F192" s="40">
        <f t="shared" si="15"/>
        <v>10040</v>
      </c>
      <c r="G192" s="44">
        <v>0.1</v>
      </c>
      <c r="H192" s="42">
        <f t="shared" si="16"/>
        <v>1004</v>
      </c>
      <c r="I192" s="1" t="s">
        <v>109</v>
      </c>
    </row>
    <row r="193" spans="1:10">
      <c r="A193" s="43">
        <v>45852</v>
      </c>
      <c r="B193" s="44"/>
      <c r="C193" s="45"/>
      <c r="D193" s="37"/>
      <c r="E193" s="44" t="s">
        <v>73</v>
      </c>
      <c r="F193" s="40">
        <f t="shared" si="15"/>
        <v>10040</v>
      </c>
      <c r="G193" s="44">
        <v>0.158</v>
      </c>
      <c r="H193" s="42">
        <f t="shared" si="16"/>
        <v>1586.32</v>
      </c>
    </row>
    <row r="194" spans="1:10">
      <c r="A194" s="47">
        <v>45864</v>
      </c>
      <c r="B194" s="44"/>
      <c r="C194" s="45"/>
      <c r="D194" s="37"/>
      <c r="E194" s="44" t="s">
        <v>19</v>
      </c>
      <c r="F194" s="44">
        <f>10040*4</f>
        <v>40160</v>
      </c>
      <c r="G194" s="44">
        <v>0.042</v>
      </c>
      <c r="H194" s="48">
        <f t="shared" si="16"/>
        <v>1686.72</v>
      </c>
    </row>
    <row r="195" spans="1:10">
      <c r="H195" s="31">
        <f>SUM(H190:H194)</f>
        <v>7232.96</v>
      </c>
    </row>
    <row r="198" spans="1:10">
      <c r="A198" s="49">
        <v>45870</v>
      </c>
      <c r="B198" s="50" t="s">
        <v>110</v>
      </c>
      <c r="C198" s="51" t="s">
        <v>111</v>
      </c>
      <c r="D198" s="50" t="s">
        <v>112</v>
      </c>
      <c r="E198" s="52" t="s">
        <v>12</v>
      </c>
      <c r="F198" s="53">
        <v>33613</v>
      </c>
      <c r="G198" s="54">
        <v>0.28</v>
      </c>
      <c r="H198" s="55">
        <v>9411.64</v>
      </c>
    </row>
    <row r="199" spans="1:10">
      <c r="A199" s="49"/>
      <c r="B199" s="54"/>
      <c r="C199" s="56"/>
      <c r="D199" s="50"/>
      <c r="E199" s="54" t="s">
        <v>13</v>
      </c>
      <c r="F199" s="53">
        <v>33613</v>
      </c>
      <c r="G199" s="54">
        <v>0.1</v>
      </c>
      <c r="H199" s="55">
        <v>3361.3</v>
      </c>
      <c r="I199" s="1" t="s">
        <v>113</v>
      </c>
    </row>
    <row r="200" spans="1:10">
      <c r="A200" s="49"/>
      <c r="B200" s="54"/>
      <c r="C200" s="56"/>
      <c r="D200" s="50"/>
      <c r="E200" s="54" t="s">
        <v>14</v>
      </c>
      <c r="F200" s="53">
        <v>33613</v>
      </c>
      <c r="G200" s="54">
        <v>0.13</v>
      </c>
      <c r="H200" s="55">
        <v>4369.69</v>
      </c>
    </row>
    <row r="201" spans="1:10">
      <c r="A201" s="49"/>
      <c r="B201" s="54"/>
      <c r="C201" s="56"/>
      <c r="D201" s="50"/>
      <c r="E201" s="54" t="s">
        <v>19</v>
      </c>
      <c r="F201" s="54">
        <v>134452</v>
      </c>
      <c r="G201" s="54">
        <v>0.042</v>
      </c>
      <c r="H201" s="55">
        <v>5646.984</v>
      </c>
    </row>
    <row r="202" spans="1:10">
      <c r="H202" s="31">
        <f>SUM(H198:H201)</f>
        <v>22789.614</v>
      </c>
    </row>
    <row r="206" ht="28.5" spans="1:10">
      <c r="A206" s="57" t="s">
        <v>114</v>
      </c>
      <c r="B206" s="57"/>
      <c r="C206" s="57"/>
      <c r="D206" s="57"/>
      <c r="E206" s="57"/>
      <c r="F206" s="57"/>
      <c r="G206" s="57"/>
      <c r="H206" s="57"/>
      <c r="I206" s="57"/>
      <c r="J206" s="57"/>
    </row>
    <row r="207" ht="29" spans="1:10">
      <c r="A207" s="58" t="s">
        <v>115</v>
      </c>
      <c r="B207" s="58" t="s">
        <v>116</v>
      </c>
      <c r="C207" s="58" t="s">
        <v>117</v>
      </c>
      <c r="D207" s="59" t="s">
        <v>118</v>
      </c>
      <c r="E207" s="58" t="s">
        <v>119</v>
      </c>
      <c r="F207" s="60" t="s">
        <v>120</v>
      </c>
      <c r="G207" s="58" t="s">
        <v>121</v>
      </c>
      <c r="H207" s="58" t="s">
        <v>122</v>
      </c>
      <c r="I207" s="59" t="s">
        <v>123</v>
      </c>
      <c r="J207" s="58" t="s">
        <v>124</v>
      </c>
    </row>
    <row r="208" ht="43" spans="1:10">
      <c r="A208" s="58"/>
      <c r="B208" s="58"/>
      <c r="C208" s="58"/>
      <c r="D208" s="61" t="s">
        <v>125</v>
      </c>
      <c r="E208" s="58"/>
      <c r="F208" s="62" t="s">
        <v>126</v>
      </c>
      <c r="G208" s="58"/>
      <c r="H208" s="58"/>
      <c r="I208" s="63" t="s">
        <v>127</v>
      </c>
      <c r="J208" s="58"/>
    </row>
    <row r="209" ht="35" spans="1:10">
      <c r="A209" s="64">
        <v>1</v>
      </c>
      <c r="B209" s="65">
        <v>45973</v>
      </c>
      <c r="C209" s="66" t="s">
        <v>128</v>
      </c>
      <c r="D209" s="67" t="s">
        <v>129</v>
      </c>
      <c r="E209" s="66" t="s">
        <v>130</v>
      </c>
      <c r="F209" s="66" t="s">
        <v>130</v>
      </c>
      <c r="G209" s="66" t="s">
        <v>130</v>
      </c>
      <c r="H209" s="66" t="s">
        <v>130</v>
      </c>
      <c r="I209" s="68">
        <v>1002428.294</v>
      </c>
      <c r="J209" s="69"/>
    </row>
    <row r="210" ht="35" spans="1:10">
      <c r="A210" s="64">
        <v>1</v>
      </c>
      <c r="B210" s="65">
        <v>45973</v>
      </c>
      <c r="C210" s="66" t="s">
        <v>128</v>
      </c>
      <c r="D210" s="67" t="s">
        <v>131</v>
      </c>
      <c r="E210" s="66" t="s">
        <v>130</v>
      </c>
      <c r="F210" s="66" t="s">
        <v>130</v>
      </c>
      <c r="G210" s="66" t="s">
        <v>130</v>
      </c>
      <c r="H210" s="66" t="s">
        <v>130</v>
      </c>
      <c r="I210" s="68">
        <v>22789.614</v>
      </c>
      <c r="J210" s="69"/>
    </row>
    <row r="211" ht="35" spans="1:10">
      <c r="A211" s="64">
        <v>1</v>
      </c>
      <c r="B211" s="65">
        <v>45973</v>
      </c>
      <c r="C211" s="66" t="s">
        <v>128</v>
      </c>
      <c r="D211" s="67" t="s">
        <v>132</v>
      </c>
      <c r="E211" s="66" t="s">
        <v>130</v>
      </c>
      <c r="F211" s="66" t="s">
        <v>130</v>
      </c>
      <c r="G211" s="66" t="s">
        <v>130</v>
      </c>
      <c r="H211" s="66" t="s">
        <v>130</v>
      </c>
      <c r="I211" s="68">
        <v>7232.96</v>
      </c>
      <c r="J211" s="69"/>
    </row>
  </sheetData>
  <autoFilter xmlns:etc="http://www.wps.cn/officeDocument/2017/etCustomData" ref="A1:H8" etc:filterBottomFollowUsedRange="0">
    <extLst/>
  </autoFilter>
  <mergeCells count="172">
    <mergeCell ref="A1:H1"/>
    <mergeCell ref="A206:J206"/>
    <mergeCell ref="A3:A4"/>
    <mergeCell ref="A5:A7"/>
    <mergeCell ref="A8:A9"/>
    <mergeCell ref="A15:A17"/>
    <mergeCell ref="A20:A22"/>
    <mergeCell ref="A23:A24"/>
    <mergeCell ref="A25:A26"/>
    <mergeCell ref="A30:A31"/>
    <mergeCell ref="A32:A35"/>
    <mergeCell ref="A38:A40"/>
    <mergeCell ref="A42:A44"/>
    <mergeCell ref="A46:A48"/>
    <mergeCell ref="A50:A52"/>
    <mergeCell ref="A54:A56"/>
    <mergeCell ref="A58:A60"/>
    <mergeCell ref="A62:A67"/>
    <mergeCell ref="A68:A69"/>
    <mergeCell ref="A70:A71"/>
    <mergeCell ref="A75:A76"/>
    <mergeCell ref="A77:A78"/>
    <mergeCell ref="A79:A80"/>
    <mergeCell ref="A82:A83"/>
    <mergeCell ref="A87:A88"/>
    <mergeCell ref="A89:A91"/>
    <mergeCell ref="A92:A93"/>
    <mergeCell ref="A94:A96"/>
    <mergeCell ref="A97:A98"/>
    <mergeCell ref="A99:A101"/>
    <mergeCell ref="A102:A103"/>
    <mergeCell ref="A109:A111"/>
    <mergeCell ref="A113:A114"/>
    <mergeCell ref="A115:A116"/>
    <mergeCell ref="A118:A121"/>
    <mergeCell ref="A122:A123"/>
    <mergeCell ref="A127:A131"/>
    <mergeCell ref="A132:A133"/>
    <mergeCell ref="A134:A136"/>
    <mergeCell ref="A137:A138"/>
    <mergeCell ref="A139:A141"/>
    <mergeCell ref="A142:A143"/>
    <mergeCell ref="A144:A146"/>
    <mergeCell ref="A147:A148"/>
    <mergeCell ref="A149:A151"/>
    <mergeCell ref="A154:A158"/>
    <mergeCell ref="A159:A164"/>
    <mergeCell ref="A165:A170"/>
    <mergeCell ref="A171:A176"/>
    <mergeCell ref="A177:A178"/>
    <mergeCell ref="A180:A181"/>
    <mergeCell ref="A183:A186"/>
    <mergeCell ref="A190:A192"/>
    <mergeCell ref="A198:A201"/>
    <mergeCell ref="A207:A208"/>
    <mergeCell ref="B3:B7"/>
    <mergeCell ref="B8:B12"/>
    <mergeCell ref="B15:B19"/>
    <mergeCell ref="B20:B24"/>
    <mergeCell ref="B25:B29"/>
    <mergeCell ref="B30:B35"/>
    <mergeCell ref="B38:B41"/>
    <mergeCell ref="B42:B45"/>
    <mergeCell ref="B46:B49"/>
    <mergeCell ref="B50:B53"/>
    <mergeCell ref="B54:B57"/>
    <mergeCell ref="B58:B61"/>
    <mergeCell ref="B62:B67"/>
    <mergeCell ref="B68:B74"/>
    <mergeCell ref="B75:B81"/>
    <mergeCell ref="B82:B83"/>
    <mergeCell ref="B87:B91"/>
    <mergeCell ref="B92:B96"/>
    <mergeCell ref="B97:B101"/>
    <mergeCell ref="B102:B106"/>
    <mergeCell ref="B109:B112"/>
    <mergeCell ref="B113:B117"/>
    <mergeCell ref="B118:B121"/>
    <mergeCell ref="B122:B126"/>
    <mergeCell ref="B127:B131"/>
    <mergeCell ref="B132:B136"/>
    <mergeCell ref="B137:B141"/>
    <mergeCell ref="B142:B146"/>
    <mergeCell ref="B147:B151"/>
    <mergeCell ref="B154:B158"/>
    <mergeCell ref="B159:B164"/>
    <mergeCell ref="B165:B170"/>
    <mergeCell ref="B171:B176"/>
    <mergeCell ref="B177:B182"/>
    <mergeCell ref="B183:B186"/>
    <mergeCell ref="B190:B194"/>
    <mergeCell ref="B198:B201"/>
    <mergeCell ref="B207:B208"/>
    <mergeCell ref="C3:C7"/>
    <mergeCell ref="C8:C12"/>
    <mergeCell ref="C15:C19"/>
    <mergeCell ref="C20:C24"/>
    <mergeCell ref="C25:C29"/>
    <mergeCell ref="C30:C35"/>
    <mergeCell ref="C38:C41"/>
    <mergeCell ref="C42:C45"/>
    <mergeCell ref="C46:C49"/>
    <mergeCell ref="C50:C53"/>
    <mergeCell ref="C54:C57"/>
    <mergeCell ref="C58:C61"/>
    <mergeCell ref="C62:C67"/>
    <mergeCell ref="C68:C74"/>
    <mergeCell ref="C75:C81"/>
    <mergeCell ref="C82:C83"/>
    <mergeCell ref="C87:C91"/>
    <mergeCell ref="C92:C96"/>
    <mergeCell ref="C97:C101"/>
    <mergeCell ref="C102:C106"/>
    <mergeCell ref="C109:C112"/>
    <mergeCell ref="C113:C117"/>
    <mergeCell ref="C118:C121"/>
    <mergeCell ref="C122:C126"/>
    <mergeCell ref="C127:C131"/>
    <mergeCell ref="C132:C136"/>
    <mergeCell ref="C137:C141"/>
    <mergeCell ref="C142:C146"/>
    <mergeCell ref="C147:C151"/>
    <mergeCell ref="C154:C158"/>
    <mergeCell ref="C159:C164"/>
    <mergeCell ref="C165:C170"/>
    <mergeCell ref="C171:C176"/>
    <mergeCell ref="C177:C182"/>
    <mergeCell ref="C183:C186"/>
    <mergeCell ref="C190:C194"/>
    <mergeCell ref="C198:C201"/>
    <mergeCell ref="C207:C208"/>
    <mergeCell ref="D3:D7"/>
    <mergeCell ref="D8:D12"/>
    <mergeCell ref="D15:D19"/>
    <mergeCell ref="D20:D24"/>
    <mergeCell ref="D25:D29"/>
    <mergeCell ref="D30:D35"/>
    <mergeCell ref="D38:D41"/>
    <mergeCell ref="D42:D45"/>
    <mergeCell ref="D46:D49"/>
    <mergeCell ref="D50:D53"/>
    <mergeCell ref="D54:D57"/>
    <mergeCell ref="D58:D61"/>
    <mergeCell ref="D62:D67"/>
    <mergeCell ref="D68:D74"/>
    <mergeCell ref="D75:D81"/>
    <mergeCell ref="D82:D83"/>
    <mergeCell ref="D87:D91"/>
    <mergeCell ref="D92:D96"/>
    <mergeCell ref="D97:D101"/>
    <mergeCell ref="D102:D106"/>
    <mergeCell ref="D109:D112"/>
    <mergeCell ref="D113:D117"/>
    <mergeCell ref="D118:D121"/>
    <mergeCell ref="D122:D126"/>
    <mergeCell ref="D127:D131"/>
    <mergeCell ref="D132:D136"/>
    <mergeCell ref="D137:D141"/>
    <mergeCell ref="D142:D146"/>
    <mergeCell ref="D147:D151"/>
    <mergeCell ref="D154:D158"/>
    <mergeCell ref="D159:D164"/>
    <mergeCell ref="D165:D170"/>
    <mergeCell ref="D171:D176"/>
    <mergeCell ref="D177:D182"/>
    <mergeCell ref="D183:D186"/>
    <mergeCell ref="D190:D194"/>
    <mergeCell ref="D198:D201"/>
    <mergeCell ref="E207:E208"/>
    <mergeCell ref="G207:G208"/>
    <mergeCell ref="H207:H208"/>
    <mergeCell ref="J207:J20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15" zoomScaleNormal="115" zoomScaleSheetLayoutView="130" workbookViewId="0">
      <selection activeCell="A3" sqref="A3:H12"/>
    </sheetView>
  </sheetViews>
  <sheetFormatPr defaultColWidth="8.72727272727273" defaultRowHeight="14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0.6363636363636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13">
        <v>45891</v>
      </c>
      <c r="B3" s="14">
        <v>87802</v>
      </c>
      <c r="C3" s="15" t="s">
        <v>83</v>
      </c>
      <c r="D3" s="14" t="s">
        <v>84</v>
      </c>
      <c r="E3" s="14" t="s">
        <v>18</v>
      </c>
      <c r="F3" s="16">
        <v>17838</v>
      </c>
      <c r="G3" s="16">
        <v>0.28</v>
      </c>
      <c r="H3" s="18">
        <f>F3*G3</f>
        <v>4994.64</v>
      </c>
    </row>
    <row r="4" spans="1:8">
      <c r="A4" s="13"/>
      <c r="B4" s="16"/>
      <c r="C4" s="26"/>
      <c r="D4" s="14"/>
      <c r="E4" s="16" t="s">
        <v>13</v>
      </c>
      <c r="F4" s="16">
        <v>17838</v>
      </c>
      <c r="G4" s="16">
        <v>0.1</v>
      </c>
      <c r="H4" s="18">
        <f t="shared" ref="H4:H12" si="0">F4*G4</f>
        <v>1783.8</v>
      </c>
    </row>
    <row r="5" spans="1:8">
      <c r="A5" s="13">
        <v>45890</v>
      </c>
      <c r="B5" s="16"/>
      <c r="C5" s="26"/>
      <c r="D5" s="14"/>
      <c r="E5" s="16" t="s">
        <v>14</v>
      </c>
      <c r="F5" s="16">
        <v>17838</v>
      </c>
      <c r="G5" s="16">
        <v>0.13</v>
      </c>
      <c r="H5" s="18">
        <f t="shared" si="0"/>
        <v>2318.94</v>
      </c>
    </row>
    <row r="6" spans="1:8">
      <c r="A6" s="13"/>
      <c r="B6" s="16"/>
      <c r="C6" s="26"/>
      <c r="D6" s="14"/>
      <c r="E6" s="16" t="s">
        <v>19</v>
      </c>
      <c r="F6" s="16">
        <v>71352</v>
      </c>
      <c r="G6" s="16">
        <v>0.042</v>
      </c>
      <c r="H6" s="18">
        <f t="shared" si="0"/>
        <v>2996.784</v>
      </c>
    </row>
    <row r="7" spans="1:8">
      <c r="A7" s="13"/>
      <c r="B7" s="16"/>
      <c r="C7" s="26"/>
      <c r="D7" s="14"/>
      <c r="E7" s="14" t="s">
        <v>20</v>
      </c>
      <c r="F7" s="16">
        <v>17838</v>
      </c>
      <c r="G7" s="16">
        <v>0.58</v>
      </c>
      <c r="H7" s="18">
        <f t="shared" si="0"/>
        <v>10346.04</v>
      </c>
    </row>
    <row r="8" spans="1:8">
      <c r="A8" s="13">
        <v>45891</v>
      </c>
      <c r="B8" s="14">
        <v>87887</v>
      </c>
      <c r="C8" s="15" t="s">
        <v>85</v>
      </c>
      <c r="D8" s="14" t="s">
        <v>86</v>
      </c>
      <c r="E8" s="14" t="s">
        <v>18</v>
      </c>
      <c r="F8" s="16">
        <v>10496</v>
      </c>
      <c r="G8" s="16">
        <v>0.28</v>
      </c>
      <c r="H8" s="18">
        <f t="shared" si="0"/>
        <v>2938.88</v>
      </c>
    </row>
    <row r="9" spans="1:8">
      <c r="A9" s="13"/>
      <c r="B9" s="16"/>
      <c r="C9" s="26"/>
      <c r="D9" s="14"/>
      <c r="E9" s="16" t="s">
        <v>13</v>
      </c>
      <c r="F9" s="16">
        <v>10496</v>
      </c>
      <c r="G9" s="16">
        <v>0.1</v>
      </c>
      <c r="H9" s="18">
        <f t="shared" si="0"/>
        <v>1049.6</v>
      </c>
    </row>
    <row r="10" spans="1:8">
      <c r="A10" s="13">
        <v>45890</v>
      </c>
      <c r="B10" s="16"/>
      <c r="C10" s="26"/>
      <c r="D10" s="14"/>
      <c r="E10" s="16" t="s">
        <v>14</v>
      </c>
      <c r="F10" s="16">
        <v>10496</v>
      </c>
      <c r="G10" s="16">
        <v>0.13</v>
      </c>
      <c r="H10" s="18">
        <f t="shared" si="0"/>
        <v>1364.48</v>
      </c>
    </row>
    <row r="11" spans="1:8">
      <c r="A11" s="13"/>
      <c r="B11" s="16"/>
      <c r="C11" s="26"/>
      <c r="D11" s="14"/>
      <c r="E11" s="16" t="s">
        <v>19</v>
      </c>
      <c r="F11" s="16">
        <v>41984</v>
      </c>
      <c r="G11" s="16">
        <v>0.042</v>
      </c>
      <c r="H11" s="18">
        <f t="shared" si="0"/>
        <v>1763.328</v>
      </c>
    </row>
    <row r="12" spans="1:8">
      <c r="A12" s="13"/>
      <c r="B12" s="16"/>
      <c r="C12" s="26"/>
      <c r="D12" s="14"/>
      <c r="E12" s="14" t="s">
        <v>20</v>
      </c>
      <c r="F12" s="16">
        <v>10496</v>
      </c>
      <c r="G12" s="16">
        <v>0.58</v>
      </c>
      <c r="H12" s="18">
        <f t="shared" si="0"/>
        <v>6087.68</v>
      </c>
    </row>
    <row r="13" spans="1:8">
      <c r="H13" s="28">
        <f>SUM(H3:H12)</f>
        <v>35644.172</v>
      </c>
    </row>
  </sheetData>
  <autoFilter xmlns:etc="http://www.wps.cn/officeDocument/2017/etCustomData" ref="A1:H13" etc:filterBottomFollowUsedRange="0">
    <extLst/>
  </autoFilter>
  <mergeCells count="11">
    <mergeCell ref="A1:H1"/>
    <mergeCell ref="A3:A4"/>
    <mergeCell ref="A5:A7"/>
    <mergeCell ref="A8:A9"/>
    <mergeCell ref="A10:A12"/>
    <mergeCell ref="B3:B7"/>
    <mergeCell ref="B8:B12"/>
    <mergeCell ref="C3:C7"/>
    <mergeCell ref="C8:C12"/>
    <mergeCell ref="D3:D7"/>
    <mergeCell ref="D8:D12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zoomScale="115" zoomScaleNormal="115" zoomScaleSheetLayoutView="130" workbookViewId="0">
      <selection activeCell="D27" sqref="D27"/>
    </sheetView>
  </sheetViews>
  <sheetFormatPr defaultColWidth="8.72727272727273" defaultRowHeight="14" outlineLevelRow="6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9" width="10.6363636363636" style="1"/>
    <col min="10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pans="1:8">
      <c r="A3" s="20">
        <v>45868</v>
      </c>
      <c r="B3" s="14" t="s">
        <v>133</v>
      </c>
      <c r="C3" s="15" t="s">
        <v>134</v>
      </c>
      <c r="D3" s="14" t="s">
        <v>135</v>
      </c>
      <c r="E3" s="21" t="s">
        <v>18</v>
      </c>
      <c r="F3" s="22">
        <f>16797+13645+20</f>
        <v>30462</v>
      </c>
      <c r="G3" s="23">
        <v>0.28</v>
      </c>
      <c r="H3" s="24">
        <f>F3*G3</f>
        <v>8529.36</v>
      </c>
    </row>
    <row r="4" spans="1:8">
      <c r="A4" s="25"/>
      <c r="B4" s="16"/>
      <c r="C4" s="26"/>
      <c r="D4" s="14"/>
      <c r="E4" s="16" t="s">
        <v>13</v>
      </c>
      <c r="F4" s="22">
        <f>16797+13645+20</f>
        <v>30462</v>
      </c>
      <c r="G4" s="16">
        <v>0.1</v>
      </c>
      <c r="H4" s="24">
        <f>F4*G4</f>
        <v>3046.2</v>
      </c>
    </row>
    <row r="5" spans="1:8">
      <c r="A5" s="13">
        <v>45867</v>
      </c>
      <c r="B5" s="16"/>
      <c r="C5" s="26"/>
      <c r="D5" s="14"/>
      <c r="E5" s="16" t="s">
        <v>14</v>
      </c>
      <c r="F5" s="22">
        <f>16797+13645+20</f>
        <v>30462</v>
      </c>
      <c r="G5" s="16">
        <v>0.13</v>
      </c>
      <c r="H5" s="24">
        <f>F5*G5</f>
        <v>3960.06</v>
      </c>
    </row>
    <row r="6" spans="1:8">
      <c r="A6" s="13">
        <v>45867</v>
      </c>
      <c r="B6" s="16"/>
      <c r="C6" s="26"/>
      <c r="D6" s="14"/>
      <c r="E6" s="16" t="s">
        <v>20</v>
      </c>
      <c r="F6" s="22">
        <f>16797+13645+20</f>
        <v>30462</v>
      </c>
      <c r="G6" s="16">
        <v>0.58</v>
      </c>
      <c r="H6" s="18">
        <f>F6*G6</f>
        <v>17667.96</v>
      </c>
    </row>
    <row r="7" spans="1:8">
      <c r="H7" s="27">
        <f>SUM(H3:H6)</f>
        <v>33203.58</v>
      </c>
    </row>
  </sheetData>
  <autoFilter xmlns:etc="http://www.wps.cn/officeDocument/2017/etCustomData" ref="A1:H7" etc:filterBottomFollowUsedRange="0">
    <extLst/>
  </autoFilter>
  <mergeCells count="5">
    <mergeCell ref="A1:H1"/>
    <mergeCell ref="A3:A4"/>
    <mergeCell ref="B3:B6"/>
    <mergeCell ref="C3:C6"/>
    <mergeCell ref="D3:D6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zoomScale="115" zoomScaleNormal="115" zoomScaleSheetLayoutView="130" workbookViewId="0">
      <selection activeCell="D22" sqref="D22"/>
    </sheetView>
  </sheetViews>
  <sheetFormatPr defaultColWidth="8.72727272727273" defaultRowHeight="14" outlineLevelRow="3" outlineLevelCol="7"/>
  <cols>
    <col min="1" max="1" width="16" style="1" customWidth="1"/>
    <col min="2" max="2" width="9.09090909090909" style="1" customWidth="1"/>
    <col min="3" max="3" width="15" style="1" customWidth="1"/>
    <col min="4" max="4" width="24.8181818181818" style="1" customWidth="1"/>
    <col min="5" max="5" width="50" style="1" customWidth="1"/>
    <col min="6" max="6" width="12.9090909090909" style="1" customWidth="1"/>
    <col min="7" max="7" width="10.1545454545455" style="1" customWidth="1"/>
    <col min="8" max="8" width="12.9090909090909" style="2" customWidth="1"/>
    <col min="9" max="16384" width="8.72727272727273" style="1"/>
  </cols>
  <sheetData>
    <row r="1" ht="21" spans="1:8">
      <c r="A1" s="3" t="s">
        <v>0</v>
      </c>
      <c r="B1" s="4"/>
      <c r="C1" s="5"/>
      <c r="D1" s="4"/>
      <c r="E1" s="4"/>
      <c r="F1" s="4"/>
      <c r="G1" s="4"/>
      <c r="H1" s="6"/>
    </row>
    <row r="2" spans="1:8">
      <c r="A2" s="7" t="s">
        <v>1</v>
      </c>
      <c r="B2" s="8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136</v>
      </c>
    </row>
    <row r="3" ht="56" spans="1:8">
      <c r="A3" s="13">
        <v>45868</v>
      </c>
      <c r="B3" s="14" t="s">
        <v>133</v>
      </c>
      <c r="C3" s="15" t="s">
        <v>134</v>
      </c>
      <c r="D3" s="14" t="s">
        <v>135</v>
      </c>
      <c r="E3" s="16" t="s">
        <v>19</v>
      </c>
      <c r="F3" s="16">
        <f>30462*4</f>
        <v>121848</v>
      </c>
      <c r="G3" s="17">
        <v>0.007</v>
      </c>
      <c r="H3" s="18">
        <f>F3*G3</f>
        <v>852.936</v>
      </c>
    </row>
    <row r="4" spans="1:8">
      <c r="H4" s="19">
        <f>H3</f>
        <v>852.936</v>
      </c>
    </row>
  </sheetData>
  <autoFilter xmlns:etc="http://www.wps.cn/officeDocument/2017/etCustomData" ref="A1:H4" etc:filterBottomFollowUsedRange="0">
    <extLst/>
  </autoFilter>
  <mergeCells count="1">
    <mergeCell ref="A1:H1"/>
  </mergeCells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圣琪</vt:lpstr>
      <vt:lpstr>丰盛源</vt:lpstr>
      <vt:lpstr>大正</vt:lpstr>
      <vt:lpstr>正信</vt:lpstr>
      <vt:lpstr>通辉</vt:lpstr>
      <vt:lpstr>鸿杨</vt:lpstr>
      <vt:lpstr>柬埔寨吉祥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2025-11-12T07:14:34Z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BC6DA3A2A60A4D408000891BA9D10769</vt:lpwstr>
  </property>
</Properties>
</file>