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5" activeTab="5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r:id="rId6"/>
    <sheet name="5月人民币" sheetId="34" r:id="rId7"/>
    <sheet name="6月人民币" sheetId="35" r:id="rId8"/>
    <sheet name="7月人民币" sheetId="36" r:id="rId9"/>
    <sheet name="8月人民币 " sheetId="38" r:id="rId10"/>
    <sheet name="9月人民币" sheetId="39" r:id="rId11"/>
    <sheet name="10月人民币" sheetId="40" r:id="rId12"/>
    <sheet name="美金已付" sheetId="25" state="hidden" r:id="rId13"/>
    <sheet name="美金" sheetId="37" r:id="rId14"/>
  </sheets>
  <definedNames>
    <definedName name="_xlnm._FilterDatabase" localSheetId="0" hidden="1">'11月人民币 -已付10万'!$A$1:$I$75</definedName>
    <definedName name="_xlnm._FilterDatabase" localSheetId="1" hidden="1">'12月人民币 '!$A$1:$I$60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'5月人民币'!$A$1:$I$78</definedName>
    <definedName name="_xlnm._FilterDatabase" localSheetId="7" hidden="1">'6月人民币'!$A$1:$I$78</definedName>
    <definedName name="_xlnm._FilterDatabase" localSheetId="8" hidden="1">'7月人民币'!$A$1:$I$102</definedName>
    <definedName name="_xlnm._FilterDatabase" localSheetId="9" hidden="1">'8月人民币 '!$A$1:$I$71</definedName>
    <definedName name="_xlnm._FilterDatabase" localSheetId="10" hidden="1">'9月人民币'!$A$1:$I$65</definedName>
    <definedName name="_xlnm._FilterDatabase" localSheetId="11" hidden="1">'10月人民币'!$A$1:$I$47</definedName>
    <definedName name="_xlnm._FilterDatabase" localSheetId="12" hidden="1">美金已付!$A$1:$I$71</definedName>
    <definedName name="_xlnm._FilterDatabase" localSheetId="13" hidden="1">美金!$A$1:$I$41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<sst xmlns="http://schemas.openxmlformats.org/spreadsheetml/2006/main" count="1950" uniqueCount="649">
  <si>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</si>
  <si>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</si>
  <si>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</si>
  <si>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</si>
  <si>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</si>
  <si>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</si>
  <si>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</si>
  <si>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</si>
  <si>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</si>
  <si>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</si>
  <si>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</si>
  <si>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</si>
  <si>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</si>
  <si>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</si>
  <si>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</si>
  <si>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</si>
  <si>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</si>
  <si>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</si>
  <si>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</si>
  <si>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</si>
  <si>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</si>
  <si>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</si>
  <si>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</si>
  <si>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</si>
  <si>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</si>
  <si>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</si>
  <si>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</si>
  <si>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</si>
  <si>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</si>
  <si>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</si>
  <si>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</si>
  <si>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</si>
  <si>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</si>
  <si>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</si>
  <si>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</si>
  <si>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</si>
  <si>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</si>
  <si>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</si>
  <si>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</si>
  <si>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</si>
  <si>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</si>
  <si>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</si>
  <si>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</si>
  <si>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</si>
  <si>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</si>
  <si>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</si>
  <si>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</si>
  <si>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</si>
  <si>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</si>
  <si>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</si>
  <si>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</si>
  <si>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</si>
  <si>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</si>
  <si>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</si>
  <si>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</si>
  <si>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</si>
  <si>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</si>
  <si>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</si>
  <si>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</si>
  <si>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</si>
  <si>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</si>
  <si>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</si>
  <si>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</si>
  <si>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</si>
  <si>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</si>
  <si>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</si>
  <si>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</si>
  <si>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</si>
  <si>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</si>
  <si>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</si>
  <si>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</si>
  <si>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</si>
  <si>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</si>
  <si>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</si>
  <si>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</si>
  <si>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</si>
  <si>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</si>
  <si>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</si>
  <si>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</si>
  <si>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</si>
  <si>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</si>
  <si>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</si>
  <si>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</si>
  <si>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</si>
  <si>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</si>
  <si>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</si>
  <si>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</si>
  <si>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</si>
  <si>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</si>
  <si>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</si>
  <si>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</si>
  <si>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</si>
  <si>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</si>
  <si>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</si>
  <si>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</si>
  <si>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</si>
  <si>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</si>
  <si>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</si>
  <si>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</si>
  <si>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</si>
  <si>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</si>
  <si>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</si>
  <si>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</si>
  <si>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</si>
  <si>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</si>
  <si>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7-14安排开票268083.215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</si>
  <si>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</si>
  <si>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</si>
  <si>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</si>
  <si>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</si>
  <si>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</si>
  <si>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</si>
  <si>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</si>
  <si>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</si>
  <si>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</si>
  <si>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</si>
  <si>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</si>
  <si>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</si>
  <si>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</si>
  <si>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</si>
  <si>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</si>
  <si>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</si>
  <si>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</si>
  <si>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</si>
  <si>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</si>
  <si>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</si>
  <si>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</si>
  <si>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</si>
  <si>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</si>
  <si>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</si>
  <si>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</si>
  <si>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</si>
  <si>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</si>
  <si>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</si>
  <si>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</si>
  <si>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</si>
  <si>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</si>
  <si>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</si>
  <si>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</si>
  <si>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</si>
  <si>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</si>
  <si>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</si>
  <si>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</si>
  <si>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</si>
  <si>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</si>
  <si>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</si>
  <si>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</si>
  <si>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</si>
  <si>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</si>
  <si>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</si>
  <si>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</si>
  <si>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</si>
  <si>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</si>
  <si>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</si>
  <si>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</si>
  <si>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</si>
  <si>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</si>
  <si>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</si>
  <si>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</si>
  <si>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</si>
  <si>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</si>
  <si>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</si>
  <si>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</si>
  <si>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</si>
  <si>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</si>
  <si>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</si>
  <si>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</si>
  <si>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</si>
  <si>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</si>
  <si>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</si>
  <si>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</si>
  <si>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</si>
  <si>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</si>
  <si>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</si>
  <si>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</si>
  <si>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</si>
  <si>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</si>
  <si>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</si>
  <si>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</si>
  <si>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</si>
  <si>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</si>
  <si>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</si>
  <si>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</si>
  <si>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</si>
  <si>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</si>
  <si>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</si>
  <si>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</si>
  <si>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</si>
  <si>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</si>
  <si>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</si>
  <si>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</si>
  <si>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</si>
  <si>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</si>
  <si>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</si>
  <si>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</si>
  <si>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</si>
  <si>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</si>
  <si>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</si>
  <si>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</si>
  <si>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</si>
  <si>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</si>
  <si>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</si>
  <si>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</si>
  <si>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</si>
  <si>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</si>
  <si>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</si>
  <si>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</si>
  <si>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</si>
  <si>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</si>
  <si>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</si>
  <si>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</si>
  <si>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</si>
  <si>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</si>
  <si>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</si>
  <si>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</si>
  <si>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</si>
  <si>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</si>
  <si>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</si>
  <si>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</si>
  <si>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</si>
  <si>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</si>
  <si>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</si>
  <si>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</si>
  <si>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</si>
  <si>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</si>
  <si>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</si>
  <si>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</si>
  <si>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</si>
  <si>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</si>
  <si>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</si>
  <si>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</si>
  <si>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</si>
  <si>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</si>
  <si>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</si>
  <si>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</si>
  <si>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</si>
  <si>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</si>
  <si>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</si>
  <si>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</si>
  <si>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</si>
  <si>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</si>
  <si>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</si>
  <si>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</si>
  <si>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</si>
  <si>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</si>
  <si>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</si>
  <si>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</si>
  <si>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</si>
  <si>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</si>
  <si>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</si>
  <si>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</si>
  <si>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</si>
  <si>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</si>
  <si>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</si>
  <si>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</si>
  <si>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</si>
  <si>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</si>
  <si>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</si>
  <si>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</si>
  <si>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</si>
  <si>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</si>
  <si>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</si>
  <si>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</si>
  <si>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</si>
  <si>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</si>
  <si>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</si>
  <si>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</si>
  <si>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</si>
  <si>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</si>
  <si>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</si>
  <si>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</si>
  <si>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</si>
  <si>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</si>
  <si>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</si>
  <si>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</si>
  <si>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</si>
  <si>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</si>
  <si>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</si>
  <si>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</si>
  <si>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</si>
  <si>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</si>
  <si>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</si>
  <si>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</si>
  <si>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</si>
  <si>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</si>
  <si>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</si>
  <si>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</si>
  <si>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</si>
  <si>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</si>
  <si>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</si>
  <si>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</si>
  <si>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</si>
  <si>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</si>
  <si>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</si>
  <si>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</si>
  <si>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</si>
  <si>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</si>
  <si>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</si>
  <si>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</si>
  <si>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</si>
  <si>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</si>
  <si>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</si>
  <si>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</si>
  <si>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</si>
  <si>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</si>
  <si>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</si>
  <si>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</si>
  <si>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</si>
  <si>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</si>
  <si>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</si>
  <si>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</si>
  <si>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</si>
  <si>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</si>
  <si>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</si>
  <si>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</si>
  <si>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系统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</si>
  <si>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</si>
  <si>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</si>
  <si>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</si>
  <si>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</si>
  <si>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</si>
  <si>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</si>
  <si>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</si>
  <si>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</si>
  <si>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</si>
  <si>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</si>
  <si>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</si>
  <si>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</si>
  <si>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</si>
  <si>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</si>
  <si>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</si>
  <si>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</si>
  <si>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</si>
  <si>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</si>
  <si>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</si>
  <si>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</si>
  <si>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</si>
  <si>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</si>
  <si>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</si>
  <si>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</si>
  <si>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</si>
  <si>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</si>
  <si>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</si>
  <si>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</si>
  <si>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</si>
  <si>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</si>
  <si>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</si>
  <si>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</si>
  <si>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</si>
  <si>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</si>
  <si>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</si>
  <si>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</si>
  <si>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</si>
  <si>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</si>
  <si>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</si>
  <si>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</si>
  <si>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</si>
  <si>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</si>
  <si>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</si>
  <si>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</si>
  <si>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</si>
  <si>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</si>
  <si>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</si>
  <si>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</si>
  <si>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</si>
  <si>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</si>
  <si>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</si>
  <si>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</si>
  <si>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</si>
  <si>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</si>
  <si>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</si>
  <si>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</si>
  <si>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</si>
  <si>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</si>
  <si>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</si>
  <si>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</si>
  <si>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</si>
  <si>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</si>
  <si>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</si>
  <si>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</si>
  <si>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</si>
  <si>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</si>
  <si>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</si>
  <si>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</si>
  <si>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</si>
  <si>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</si>
  <si>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</si>
  <si>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</si>
  <si>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</si>
  <si>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</si>
  <si>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</si>
  <si>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</si>
  <si>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</si>
  <si>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</si>
  <si>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</si>
  <si>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</si>
  <si>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</si>
  <si>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</si>
  <si>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</si>
  <si>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</si>
  <si>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</si>
  <si>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</si>
  <si>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</si>
  <si>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</si>
  <si>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</si>
  <si>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</si>
  <si>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</si>
  <si>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</si>
  <si>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</si>
  <si>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</si>
  <si>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</si>
  <si>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</si>
  <si>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</si>
  <si>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</si>
  <si>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</si>
  <si>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</si>
  <si>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</si>
  <si>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</si>
  <si>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</si>
  <si>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</si>
  <si>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</si>
  <si>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</si>
  <si>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</si>
  <si>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</si>
  <si>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</si>
  <si>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</si>
  <si>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</si>
  <si>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</si>
  <si>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</si>
  <si>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</si>
  <si>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</si>
  <si>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</si>
  <si>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</si>
  <si>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</si>
  <si>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</si>
  <si>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</si>
  <si>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</si>
  <si>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</si>
  <si>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</si>
  <si>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</si>
  <si>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</si>
  <si>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</si>
  <si>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</si>
  <si>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</si>
  <si>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</si>
  <si>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</si>
  <si>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</si>
  <si>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</si>
  <si>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</si>
  <si>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</si>
  <si>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</si>
  <si>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</si>
  <si>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</si>
  <si>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</si>
  <si>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</si>
  <si>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</si>
  <si>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</si>
  <si>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</si>
  <si>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</si>
  <si>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</si>
  <si>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</si>
  <si>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</si>
  <si>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</si>
  <si>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</si>
  <si>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</si>
  <si>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</si>
  <si>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</si>
  <si>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</si>
  <si>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</si>
  <si>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</si>
  <si>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</si>
  <si>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</si>
  <si>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</si>
  <si>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</si>
  <si>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</si>
  <si>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</si>
  <si>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</si>
  <si>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</si>
  <si>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</si>
  <si>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</si>
  <si>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</si>
  <si>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</si>
  <si>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</si>
  <si>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</si>
  <si>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</si>
  <si>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</si>
  <si>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</si>
  <si>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</si>
  <si>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</si>
  <si>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</si>
  <si>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</si>
  <si>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</si>
  <si>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</si>
  <si>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</si>
  <si>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</si>
  <si>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</si>
  <si>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</si>
  <si>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</si>
  <si>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</si>
  <si>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</si>
  <si>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</si>
  <si>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</si>
  <si>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</si>
  <si>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</si>
  <si>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</si>
  <si>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</si>
  <si>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</si>
  <si>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</si>
  <si>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</si>
  <si>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</si>
  <si>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</si>
  <si>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</si>
  <si>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</si>
  <si>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</si>
  <si>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</si>
  <si>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</si>
  <si>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</si>
  <si>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</si>
  <si>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</si>
  <si>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</si>
  <si>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</si>
  <si>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</si>
  <si>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</si>
  <si>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</si>
  <si>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</si>
  <si>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</si>
  <si>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</si>
  <si>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</si>
  <si>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</si>
  <si>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</si>
  <si>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</si>
  <si>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</si>
  <si>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</si>
  <si>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</si>
  <si>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</si>
  <si>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</si>
  <si>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</si>
  <si>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</si>
  <si>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</si>
  <si>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</si>
  <si>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</si>
  <si>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</si>
  <si>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</si>
  <si>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</si>
  <si>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</si>
  <si>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</si>
  <si>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</si>
  <si>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</si>
  <si>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</si>
  <si>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</si>
  <si>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</si>
  <si>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</si>
  <si>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</si>
  <si>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</si>
  <si>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</si>
  <si>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</si>
  <si>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</si>
  <si>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</si>
  <si>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</si>
  <si>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</si>
  <si>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</si>
  <si>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</si>
  <si>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</si>
  <si>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</si>
  <si>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</si>
  <si>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</si>
  <si>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</si>
  <si>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</si>
  <si>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</si>
  <si>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</si>
  <si>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</si>
  <si>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</si>
  <si>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</si>
  <si>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</si>
  <si>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</si>
  <si>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</si>
  <si>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</si>
  <si>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</si>
  <si>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</si>
  <si>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</si>
  <si>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</si>
  <si>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</si>
  <si>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</si>
  <si>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</si>
  <si>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</si>
  <si>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</si>
  <si>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</si>
  <si>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</si>
  <si>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</si>
  <si>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</si>
  <si>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</si>
  <si>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</si>
  <si>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</si>
  <si>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</si>
  <si>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</si>
  <si>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</si>
  <si>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</si>
  <si>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</si>
  <si>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</si>
  <si>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</si>
  <si>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</si>
  <si>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</si>
  <si>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</si>
  <si>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</si>
  <si>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</si>
  <si>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</si>
  <si>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</si>
  <si>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</si>
  <si>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</si>
  <si>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</si>
  <si>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</si>
  <si>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</si>
  <si>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</si>
  <si>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</si>
  <si>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</si>
  <si>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</si>
  <si>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</si>
  <si>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</si>
  <si>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</si>
  <si>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</si>
  <si>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</si>
  <si>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</si>
  <si>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</si>
  <si>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</si>
  <si>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</si>
  <si>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</si>
  <si>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</si>
  <si>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</si>
  <si>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</si>
  <si>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</si>
  <si>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</si>
  <si>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</si>
  <si>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</si>
  <si>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</si>
  <si>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</si>
  <si>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白色RFID织标WLBCRFI013-65*20mm</t>
  </si>
  <si>
    <t>白色RFID织标WLBCRFI013-65*20mm-免费损耗1%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</si>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</sst>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134"/>
      <scheme val="minor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6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vertical="center" wrapText="1"/>
    </xf>
    <xf numFmtId="58" fontId="11" fillId="5" borderId="7" xfId="0" applyNumberFormat="1" applyFont="1" applyFill="1" applyBorder="1" applyAlignment="1">
      <alignment horizontal="center" vertical="center" wrapText="1"/>
    </xf>
    <xf numFmtId="8" fontId="13" fillId="5" borderId="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6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35" workbookViewId="0">
      <selection activeCell="E63" sqref="E63:E66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48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48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48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48">
        <f t="shared" si="0"/>
        <v>3150</v>
      </c>
    </row>
    <row r="7" spans="1:9">
      <c r="A7" s="19">
        <v>45577</v>
      </c>
      <c r="B7" s="34" t="s">
        <v>10</v>
      </c>
      <c r="C7" s="162" t="s">
        <v>18</v>
      </c>
      <c r="D7" s="163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48">
        <f t="shared" si="0"/>
        <v>9855.04</v>
      </c>
    </row>
    <row r="8" spans="1:9">
      <c r="A8" s="19"/>
      <c r="B8" s="40"/>
      <c r="C8" s="40"/>
      <c r="D8" s="164"/>
      <c r="E8" s="14"/>
      <c r="F8" s="16" t="s">
        <v>15</v>
      </c>
      <c r="G8" s="52">
        <v>42848</v>
      </c>
      <c r="H8" s="16">
        <v>0.08</v>
      </c>
      <c r="I8" s="148">
        <f t="shared" si="0"/>
        <v>3427.84</v>
      </c>
    </row>
    <row r="9" spans="1:9">
      <c r="A9" s="19"/>
      <c r="B9" s="40"/>
      <c r="C9" s="40"/>
      <c r="D9" s="164"/>
      <c r="E9" s="14"/>
      <c r="F9" s="16" t="s">
        <v>21</v>
      </c>
      <c r="G9" s="52">
        <f>42848*4</f>
        <v>171392</v>
      </c>
      <c r="H9" s="16">
        <v>0.04</v>
      </c>
      <c r="I9" s="148">
        <f t="shared" si="0"/>
        <v>6855.68</v>
      </c>
    </row>
    <row r="10" ht="28" spans="1:9">
      <c r="A10" s="19"/>
      <c r="B10" s="40"/>
      <c r="C10" s="40"/>
      <c r="D10" s="164"/>
      <c r="E10" s="14"/>
      <c r="F10" s="14" t="s">
        <v>22</v>
      </c>
      <c r="G10" s="52">
        <v>42848</v>
      </c>
      <c r="H10" s="16">
        <v>0.095</v>
      </c>
      <c r="I10" s="148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48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48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48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48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48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48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48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48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48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48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48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48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48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48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48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48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48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48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48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48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48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48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48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48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48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48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48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48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48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48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48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48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48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48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48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48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165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48">
        <f t="shared" si="0"/>
        <v>3622.5</v>
      </c>
    </row>
    <row r="48" spans="1:9">
      <c r="A48" s="19"/>
      <c r="B48" s="17"/>
      <c r="C48" s="17"/>
      <c r="D48" s="165"/>
      <c r="E48" s="14"/>
      <c r="F48" s="16" t="s">
        <v>15</v>
      </c>
      <c r="G48" s="16">
        <v>15750</v>
      </c>
      <c r="H48" s="16">
        <v>0.08</v>
      </c>
      <c r="I48" s="148">
        <f t="shared" si="0"/>
        <v>1260</v>
      </c>
    </row>
    <row r="49" spans="1:9">
      <c r="A49" s="19"/>
      <c r="B49" s="17"/>
      <c r="C49" s="17"/>
      <c r="D49" s="165"/>
      <c r="E49" s="14"/>
      <c r="F49" s="16" t="s">
        <v>16</v>
      </c>
      <c r="G49" s="16">
        <f>15750*4</f>
        <v>63000</v>
      </c>
      <c r="H49" s="16">
        <v>0.04</v>
      </c>
      <c r="I49" s="148">
        <f t="shared" si="0"/>
        <v>2520</v>
      </c>
    </row>
    <row r="50" spans="1:9">
      <c r="A50" s="19"/>
      <c r="B50" s="17"/>
      <c r="C50" s="17"/>
      <c r="D50" s="165"/>
      <c r="E50" s="14"/>
      <c r="F50" s="14" t="s">
        <v>17</v>
      </c>
      <c r="G50" s="16">
        <v>15750</v>
      </c>
      <c r="H50" s="16">
        <v>0.12</v>
      </c>
      <c r="I50" s="148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48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48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48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48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48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48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48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48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48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48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48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48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48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48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48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48">
        <f t="shared" si="0"/>
        <v>9878.4</v>
      </c>
    </row>
    <row r="67" spans="1:10">
      <c r="A67" s="146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48">
        <f>G67*H67</f>
        <v>8452.5</v>
      </c>
    </row>
    <row r="68" spans="1:10">
      <c r="A68" s="149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48">
        <f>G68*H68</f>
        <v>2940</v>
      </c>
    </row>
    <row r="69" spans="1:10">
      <c r="A69" s="149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48">
        <f>G69*H69</f>
        <v>7350</v>
      </c>
    </row>
    <row r="70" spans="1:10">
      <c r="A70" s="151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48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166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56" t="s">
        <v>68</v>
      </c>
    </row>
    <row r="75" spans="1:10">
      <c r="I75" s="167">
        <f>I73+I74</f>
        <v>53181.96</v>
      </c>
      <c r="J75" s="156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44" workbookViewId="0">
      <selection activeCell="K12" sqref="K1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45843</v>
      </c>
      <c r="B3" s="14" t="s">
        <v>10</v>
      </c>
      <c r="C3" s="14" t="s">
        <v>428</v>
      </c>
      <c r="D3" s="15" t="s">
        <v>429</v>
      </c>
      <c r="E3" s="14" t="s">
        <v>430</v>
      </c>
      <c r="F3" s="14" t="s">
        <v>161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161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161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154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431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361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321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259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259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432</v>
      </c>
      <c r="E20" s="14" t="s">
        <v>433</v>
      </c>
      <c r="F20" s="14" t="s">
        <v>161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434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435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436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437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438</v>
      </c>
      <c r="E27" s="14" t="s">
        <v>439</v>
      </c>
      <c r="F27" s="14" t="s">
        <v>161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440</v>
      </c>
      <c r="E30" s="21" t="s">
        <v>441</v>
      </c>
      <c r="F30" s="14" t="s">
        <v>161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287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288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259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321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442</v>
      </c>
      <c r="E36" s="20" t="s">
        <v>244</v>
      </c>
      <c r="F36" s="17" t="s">
        <v>443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444</v>
      </c>
      <c r="D37" s="15" t="s">
        <v>445</v>
      </c>
      <c r="E37" s="14" t="s">
        <v>446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447</v>
      </c>
      <c r="D41" s="22" t="s">
        <v>448</v>
      </c>
      <c r="E41" s="28" t="s">
        <v>449</v>
      </c>
      <c r="F41" s="23" t="s">
        <v>450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451</v>
      </c>
      <c r="E47" s="21" t="s">
        <v>452</v>
      </c>
      <c r="F47" s="14" t="s">
        <v>161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193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372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259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321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453</v>
      </c>
      <c r="E53" s="14" t="s">
        <v>454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455</v>
      </c>
      <c r="E57" s="14" t="s">
        <v>456</v>
      </c>
      <c r="F57" s="16" t="s">
        <v>457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458</v>
      </c>
      <c r="E58" s="21" t="s">
        <v>459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244</v>
      </c>
      <c r="D62" s="22" t="s">
        <v>460</v>
      </c>
      <c r="E62" s="21" t="s">
        <v>461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462</v>
      </c>
      <c r="D63" s="22" t="s">
        <v>463</v>
      </c>
      <c r="E63" s="21" t="s">
        <v>464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465</v>
      </c>
      <c r="E67" s="14" t="s">
        <v>466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97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selection activeCell="F40" sqref="F4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45846</v>
      </c>
      <c r="B3" s="14" t="s">
        <v>10</v>
      </c>
      <c r="C3" s="14" t="s">
        <v>467</v>
      </c>
      <c r="D3" s="15" t="s">
        <v>468</v>
      </c>
      <c r="E3" s="14" t="s">
        <v>469</v>
      </c>
      <c r="F3" s="14" t="s">
        <v>161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470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471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109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259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321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462</v>
      </c>
      <c r="D13" s="15" t="s">
        <v>472</v>
      </c>
      <c r="E13" s="14" t="s">
        <v>473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474</v>
      </c>
      <c r="D17" s="22" t="s">
        <v>475</v>
      </c>
      <c r="E17" s="21" t="s">
        <v>476</v>
      </c>
      <c r="F17" s="14" t="s">
        <v>477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478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479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480</v>
      </c>
      <c r="E21" s="21" t="s">
        <v>481</v>
      </c>
      <c r="F21" s="14" t="s">
        <v>259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340</v>
      </c>
      <c r="D22" s="15" t="s">
        <v>482</v>
      </c>
      <c r="E22" s="14" t="s">
        <v>483</v>
      </c>
      <c r="F22" s="14" t="s">
        <v>371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484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485</v>
      </c>
      <c r="D24" s="22" t="s">
        <v>486</v>
      </c>
      <c r="E24" s="21" t="s">
        <v>487</v>
      </c>
      <c r="F24" s="14" t="s">
        <v>477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478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479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488</v>
      </c>
      <c r="D28" s="22" t="s">
        <v>489</v>
      </c>
      <c r="E28" s="21" t="s">
        <v>490</v>
      </c>
      <c r="F28" s="14" t="s">
        <v>161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372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371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484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491</v>
      </c>
      <c r="E34" s="14" t="s">
        <v>492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493</v>
      </c>
      <c r="D38" s="22" t="s">
        <v>494</v>
      </c>
      <c r="E38" s="21" t="s">
        <v>495</v>
      </c>
      <c r="F38" s="14" t="s">
        <v>161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372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496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371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484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497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498</v>
      </c>
      <c r="D46" s="22" t="s">
        <v>499</v>
      </c>
      <c r="E46" s="21" t="s">
        <v>500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501</v>
      </c>
      <c r="E50" s="14" t="s">
        <v>502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503</v>
      </c>
      <c r="E54" s="21" t="s">
        <v>504</v>
      </c>
      <c r="F54" s="14" t="s">
        <v>161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372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371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484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497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505</v>
      </c>
      <c r="E61" s="23" t="s">
        <v>506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507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97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2" workbookViewId="0">
      <selection activeCell="I48" sqref="I4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45919</v>
      </c>
      <c r="B3" s="20" t="s">
        <v>10</v>
      </c>
      <c r="C3" s="14" t="s">
        <v>508</v>
      </c>
      <c r="D3" s="22" t="s">
        <v>509</v>
      </c>
      <c r="E3" s="21" t="s">
        <v>510</v>
      </c>
      <c r="F3" s="14" t="s">
        <v>14</v>
      </c>
      <c r="G3" s="16">
        <v>6302</v>
      </c>
      <c r="H3" s="17">
        <v>0.21</v>
      </c>
      <c r="I3" s="17">
        <f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ref="I4:I46" si="0">G4*H4</f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511</v>
      </c>
      <c r="D7" s="22" t="s">
        <v>512</v>
      </c>
      <c r="E7" s="21" t="s">
        <v>513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514</v>
      </c>
      <c r="E11" s="23" t="s">
        <v>515</v>
      </c>
      <c r="F11" s="23" t="s">
        <v>161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516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517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518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507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519</v>
      </c>
      <c r="E18" s="21" t="s">
        <v>520</v>
      </c>
      <c r="F18" s="14" t="s">
        <v>161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372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371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484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521</v>
      </c>
      <c r="E24" s="21" t="s">
        <v>522</v>
      </c>
      <c r="F24" s="14" t="s">
        <v>161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372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371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484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523</v>
      </c>
      <c r="D30" s="22" t="s">
        <v>524</v>
      </c>
      <c r="E30" s="21" t="s">
        <v>525</v>
      </c>
      <c r="F30" s="14" t="s">
        <v>526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527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528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529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530</v>
      </c>
      <c r="D37" s="22" t="s">
        <v>531</v>
      </c>
      <c r="E37" s="21" t="s">
        <v>532</v>
      </c>
      <c r="F37" s="14" t="s">
        <v>161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372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371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484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533</v>
      </c>
      <c r="D43" s="15" t="s">
        <v>534</v>
      </c>
      <c r="E43" s="14" t="s">
        <v>535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97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536</v>
      </c>
    </row>
    <row r="3" spans="1:9">
      <c r="A3" s="33">
        <v>45449</v>
      </c>
      <c r="B3" s="34" t="s">
        <v>10</v>
      </c>
      <c r="C3" s="34" t="s">
        <v>244</v>
      </c>
      <c r="D3" s="35" t="s">
        <v>537</v>
      </c>
      <c r="E3" s="36" t="s">
        <v>538</v>
      </c>
      <c r="F3" s="14" t="s">
        <v>539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540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154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541</v>
      </c>
      <c r="E6" s="14" t="s">
        <v>542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543</v>
      </c>
      <c r="E8" s="14" t="s">
        <v>544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545</v>
      </c>
      <c r="E10" s="14" t="s">
        <v>546</v>
      </c>
      <c r="F10" s="14" t="s">
        <v>154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547</v>
      </c>
      <c r="E11" s="14" t="s">
        <v>548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549</v>
      </c>
      <c r="E15" s="14" t="s">
        <v>550</v>
      </c>
      <c r="F15" s="14" t="s">
        <v>154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551</v>
      </c>
      <c r="E16" s="14" t="s">
        <v>552</v>
      </c>
      <c r="F16" s="14" t="s">
        <v>539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244</v>
      </c>
      <c r="D17" s="49" t="s">
        <v>553</v>
      </c>
      <c r="E17" s="14" t="s">
        <v>554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244</v>
      </c>
      <c r="D19" s="49" t="s">
        <v>553</v>
      </c>
      <c r="E19" s="14" t="s">
        <v>555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556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244</v>
      </c>
      <c r="D21" s="49" t="s">
        <v>557</v>
      </c>
      <c r="E21" s="14" t="s">
        <v>554</v>
      </c>
      <c r="F21" s="14" t="s">
        <v>539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558</v>
      </c>
      <c r="D22" s="47" t="s">
        <v>559</v>
      </c>
      <c r="E22" s="14" t="s">
        <v>560</v>
      </c>
      <c r="F22" s="14" t="s">
        <v>561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562</v>
      </c>
      <c r="E23" s="14" t="s">
        <v>563</v>
      </c>
      <c r="F23" s="14" t="s">
        <v>564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565</v>
      </c>
      <c r="E24" s="14" t="s">
        <v>566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567</v>
      </c>
      <c r="E25" s="14" t="s">
        <v>568</v>
      </c>
      <c r="F25" s="14" t="s">
        <v>539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569</v>
      </c>
      <c r="E26" s="14" t="s">
        <v>570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571</v>
      </c>
      <c r="E27" s="14" t="s">
        <v>572</v>
      </c>
      <c r="F27" s="14" t="s">
        <v>573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574</v>
      </c>
      <c r="E28" s="14" t="s">
        <v>575</v>
      </c>
      <c r="F28" s="14" t="s">
        <v>576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577</v>
      </c>
      <c r="E29" s="14" t="s">
        <v>108</v>
      </c>
      <c r="F29" s="14" t="s">
        <v>154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578</v>
      </c>
      <c r="D30" s="47" t="s">
        <v>579</v>
      </c>
      <c r="E30" s="14" t="s">
        <v>111</v>
      </c>
      <c r="F30" s="14" t="s">
        <v>154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122</v>
      </c>
      <c r="E31" s="14" t="s">
        <v>123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580</v>
      </c>
      <c r="D32" s="49" t="s">
        <v>581</v>
      </c>
      <c r="E32" s="14" t="s">
        <v>582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152</v>
      </c>
      <c r="E34" s="14" t="s">
        <v>153</v>
      </c>
      <c r="F34" s="21" t="s">
        <v>161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540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583</v>
      </c>
      <c r="E37" s="14" t="s">
        <v>584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585</v>
      </c>
      <c r="E41" s="58" t="s">
        <v>586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587</v>
      </c>
      <c r="E44" s="58" t="s">
        <v>588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244</v>
      </c>
      <c r="D47" s="66" t="s">
        <v>589</v>
      </c>
      <c r="E47" s="67" t="s">
        <v>590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244</v>
      </c>
      <c r="D48" s="59" t="s">
        <v>591</v>
      </c>
      <c r="E48" s="69" t="s">
        <v>592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200</v>
      </c>
      <c r="D49" s="72" t="s">
        <v>201</v>
      </c>
      <c r="E49" s="71" t="s">
        <v>202</v>
      </c>
      <c r="F49" s="60" t="s">
        <v>208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209</v>
      </c>
      <c r="D51" s="77" t="s">
        <v>210</v>
      </c>
      <c r="E51" s="71" t="s">
        <v>211</v>
      </c>
      <c r="F51" s="60" t="s">
        <v>208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212</v>
      </c>
      <c r="D53" s="77" t="s">
        <v>213</v>
      </c>
      <c r="E53" s="71" t="s">
        <v>214</v>
      </c>
      <c r="F53" s="60" t="s">
        <v>208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244</v>
      </c>
      <c r="D55" s="59" t="s">
        <v>593</v>
      </c>
      <c r="E55" s="58" t="s">
        <v>594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595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165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109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596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228</v>
      </c>
      <c r="D60" s="77" t="s">
        <v>229</v>
      </c>
      <c r="E60" s="71" t="s">
        <v>230</v>
      </c>
      <c r="F60" s="60" t="s">
        <v>208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597</v>
      </c>
      <c r="D62" s="59" t="s">
        <v>598</v>
      </c>
      <c r="E62" s="58" t="s">
        <v>599</v>
      </c>
      <c r="F62" s="60" t="s">
        <v>154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253</v>
      </c>
      <c r="D63" s="59" t="s">
        <v>254</v>
      </c>
      <c r="E63" s="58" t="s">
        <v>255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263</v>
      </c>
      <c r="D65" s="59" t="s">
        <v>264</v>
      </c>
      <c r="E65" s="58" t="s">
        <v>265</v>
      </c>
      <c r="F65" s="60" t="s">
        <v>154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269</v>
      </c>
      <c r="E66" s="60" t="s">
        <v>270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600</v>
      </c>
      <c r="E68" s="88" t="s">
        <v>601</v>
      </c>
      <c r="F68" s="89" t="s">
        <v>602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284</v>
      </c>
      <c r="D70" s="94" t="s">
        <v>603</v>
      </c>
      <c r="E70" s="88" t="s">
        <v>604</v>
      </c>
      <c r="F70" s="89" t="s">
        <v>259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2" workbookViewId="0">
      <selection activeCell="F42" sqref="F42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536</v>
      </c>
    </row>
    <row r="3" ht="42" spans="1:9">
      <c r="A3" s="13">
        <v>45839</v>
      </c>
      <c r="B3" s="14" t="s">
        <v>10</v>
      </c>
      <c r="C3" s="14" t="s">
        <v>393</v>
      </c>
      <c r="D3" s="15" t="s">
        <v>605</v>
      </c>
      <c r="E3" s="14" t="s">
        <v>606</v>
      </c>
      <c r="F3" s="14" t="s">
        <v>14</v>
      </c>
      <c r="G3" s="16">
        <f>1400+2620</f>
        <v>4020</v>
      </c>
      <c r="H3" s="16">
        <v>0.036</v>
      </c>
      <c r="I3" s="16">
        <f t="shared" ref="I3:I40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417</v>
      </c>
      <c r="E4" s="14" t="s">
        <v>418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393</v>
      </c>
      <c r="D6" s="22" t="s">
        <v>607</v>
      </c>
      <c r="E6" s="21" t="s">
        <v>608</v>
      </c>
      <c r="F6" s="14" t="s">
        <v>371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393</v>
      </c>
      <c r="D7" s="22" t="s">
        <v>609</v>
      </c>
      <c r="E7" s="21" t="s">
        <v>610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393</v>
      </c>
      <c r="D8" s="15" t="s">
        <v>611</v>
      </c>
      <c r="E8" s="14" t="s">
        <v>612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393</v>
      </c>
      <c r="D9" s="15" t="s">
        <v>613</v>
      </c>
      <c r="E9" s="14" t="s">
        <v>614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393</v>
      </c>
      <c r="D11" s="22" t="s">
        <v>615</v>
      </c>
      <c r="E11" s="21" t="s">
        <v>616</v>
      </c>
      <c r="F11" s="14" t="s">
        <v>371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393</v>
      </c>
      <c r="D12" s="24" t="s">
        <v>617</v>
      </c>
      <c r="E12" s="23" t="s">
        <v>618</v>
      </c>
      <c r="F12" s="23" t="s">
        <v>619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393</v>
      </c>
      <c r="D13" s="24" t="s">
        <v>620</v>
      </c>
      <c r="E13" s="23" t="s">
        <v>621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244</v>
      </c>
      <c r="D16" s="24" t="s">
        <v>622</v>
      </c>
      <c r="E16" s="23" t="s">
        <v>623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244</v>
      </c>
      <c r="D19" s="27" t="s">
        <v>460</v>
      </c>
      <c r="E19" s="28" t="s">
        <v>461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244</v>
      </c>
      <c r="D21" s="24" t="s">
        <v>624</v>
      </c>
      <c r="E21" s="23" t="s">
        <v>625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244</v>
      </c>
      <c r="D22" s="24" t="s">
        <v>626</v>
      </c>
      <c r="E22" s="23" t="s">
        <v>627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467</v>
      </c>
      <c r="D26" s="15" t="s">
        <v>468</v>
      </c>
      <c r="E26" s="14" t="s">
        <v>469</v>
      </c>
      <c r="F26" s="14" t="s">
        <v>161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628</v>
      </c>
      <c r="D28" s="15" t="s">
        <v>629</v>
      </c>
      <c r="E28" s="14" t="s">
        <v>630</v>
      </c>
      <c r="F28" s="14" t="s">
        <v>161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244</v>
      </c>
      <c r="D29" s="15" t="s">
        <v>631</v>
      </c>
      <c r="E29" s="14" t="s">
        <v>632</v>
      </c>
      <c r="F29" s="14" t="s">
        <v>259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633</v>
      </c>
      <c r="E30" s="14" t="s">
        <v>634</v>
      </c>
      <c r="F30" s="14" t="s">
        <v>635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636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637</v>
      </c>
      <c r="E32" s="14" t="s">
        <v>638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507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639</v>
      </c>
      <c r="E36" s="21" t="s">
        <v>640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641</v>
      </c>
      <c r="E37" s="14" t="s">
        <v>642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444</v>
      </c>
      <c r="D38" s="15" t="s">
        <v>643</v>
      </c>
      <c r="E38" s="23" t="s">
        <v>644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645</v>
      </c>
      <c r="E39" s="14" t="s">
        <v>646</v>
      </c>
      <c r="F39" s="14" t="s">
        <v>259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647</v>
      </c>
      <c r="E40" s="14" t="s">
        <v>648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I41" s="31">
        <f>SUM(I3:I40)</f>
        <v>7864.885</v>
      </c>
    </row>
    <row r="42" spans="1:9">
      <c r="I42" s="32"/>
    </row>
  </sheetData>
  <autoFilter xmlns:etc="http://www.wps.cn/officeDocument/2017/etCustomData" ref="A1:I41" etc:filterBottomFollowUsedRange="0">
    <extLst/>
  </autoFilter>
  <mergeCells count="46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24" workbookViewId="0">
      <selection activeCell="F46" sqref="F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54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54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54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54">
        <f t="shared" si="0"/>
        <v>59235.12</v>
      </c>
    </row>
    <row r="7" customHeight="1" spans="1:9">
      <c r="A7" s="159">
        <v>45604</v>
      </c>
      <c r="B7" s="160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54">
        <f t="shared" si="0"/>
        <v>4830</v>
      </c>
    </row>
    <row r="8" customHeight="1" spans="1:9">
      <c r="A8" s="159"/>
      <c r="B8" s="160"/>
      <c r="C8" s="17"/>
      <c r="D8" s="47"/>
      <c r="E8" s="14"/>
      <c r="F8" s="16" t="s">
        <v>15</v>
      </c>
      <c r="G8" s="16">
        <v>21000</v>
      </c>
      <c r="H8" s="16">
        <v>0.08</v>
      </c>
      <c r="I8" s="154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54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54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54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54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54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54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54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54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54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54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54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54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54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54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54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54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54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54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54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54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54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54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54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54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54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54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54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54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54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54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54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54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54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54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54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54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54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54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54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54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54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54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54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54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54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54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54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54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54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54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54">
        <f t="shared" si="0"/>
        <v>693.12</v>
      </c>
    </row>
    <row r="60" customHeight="1" spans="1:10">
      <c r="I60" s="161">
        <f>SUM(I3:I59)</f>
        <v>268083.215</v>
      </c>
      <c r="J60" s="156" t="s">
        <v>105</v>
      </c>
    </row>
  </sheetData>
  <autoFilter xmlns:etc="http://www.wps.cn/officeDocument/2017/etCustomData" ref="A1:I60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31" workbookViewId="0">
      <selection activeCell="K26" sqref="K2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45628</v>
      </c>
      <c r="B3" s="17" t="s">
        <v>10</v>
      </c>
      <c r="C3" s="20"/>
      <c r="D3" s="49" t="s">
        <v>107</v>
      </c>
      <c r="E3" s="14" t="s">
        <v>108</v>
      </c>
      <c r="F3" s="14" t="s">
        <v>14</v>
      </c>
      <c r="G3" s="52">
        <v>29400</v>
      </c>
      <c r="H3" s="16">
        <v>0.23</v>
      </c>
      <c r="I3" s="154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54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54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109</v>
      </c>
      <c r="G6" s="52">
        <v>29400</v>
      </c>
      <c r="H6" s="16">
        <v>0.095</v>
      </c>
      <c r="I6" s="154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110</v>
      </c>
      <c r="E7" s="14" t="s">
        <v>111</v>
      </c>
      <c r="F7" s="14" t="s">
        <v>14</v>
      </c>
      <c r="G7" s="52">
        <v>106575</v>
      </c>
      <c r="H7" s="16">
        <v>0.23</v>
      </c>
      <c r="I7" s="154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54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54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109</v>
      </c>
      <c r="G10" s="52">
        <v>106575</v>
      </c>
      <c r="H10" s="16">
        <v>0.095</v>
      </c>
      <c r="I10" s="154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112</v>
      </c>
      <c r="E11" s="14" t="s">
        <v>113</v>
      </c>
      <c r="F11" s="14" t="s">
        <v>14</v>
      </c>
      <c r="G11" s="16">
        <v>11550</v>
      </c>
      <c r="H11" s="37">
        <v>0.23</v>
      </c>
      <c r="I11" s="154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54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54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54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114</v>
      </c>
      <c r="E15" s="14" t="s">
        <v>115</v>
      </c>
      <c r="F15" s="14" t="s">
        <v>14</v>
      </c>
      <c r="G15" s="16">
        <v>10500</v>
      </c>
      <c r="H15" s="37">
        <v>0.23</v>
      </c>
      <c r="I15" s="154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54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54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54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116</v>
      </c>
      <c r="D19" s="49" t="s">
        <v>117</v>
      </c>
      <c r="E19" s="14" t="s">
        <v>118</v>
      </c>
      <c r="F19" s="14" t="s">
        <v>14</v>
      </c>
      <c r="G19" s="16">
        <v>6300</v>
      </c>
      <c r="H19" s="37">
        <v>0.23</v>
      </c>
      <c r="I19" s="154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54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54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54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119</v>
      </c>
      <c r="D23" s="49" t="s">
        <v>120</v>
      </c>
      <c r="E23" s="14" t="s">
        <v>121</v>
      </c>
      <c r="F23" s="14" t="s">
        <v>14</v>
      </c>
      <c r="G23" s="16">
        <v>15750</v>
      </c>
      <c r="H23" s="16">
        <v>0.23</v>
      </c>
      <c r="I23" s="154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54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54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54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122</v>
      </c>
      <c r="E27" s="14" t="s">
        <v>123</v>
      </c>
      <c r="F27" s="16" t="s">
        <v>74</v>
      </c>
      <c r="G27" s="16">
        <v>9278</v>
      </c>
      <c r="H27" s="16">
        <v>0.04</v>
      </c>
      <c r="I27" s="154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124</v>
      </c>
      <c r="E28" s="14" t="s">
        <v>125</v>
      </c>
      <c r="F28" s="14" t="s">
        <v>14</v>
      </c>
      <c r="G28" s="16">
        <v>10500</v>
      </c>
      <c r="H28" s="37">
        <v>0.23</v>
      </c>
      <c r="I28" s="154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54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54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54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126</v>
      </c>
      <c r="E32" s="14" t="s">
        <v>127</v>
      </c>
      <c r="F32" s="14" t="s">
        <v>14</v>
      </c>
      <c r="G32" s="16">
        <v>1050</v>
      </c>
      <c r="H32" s="37">
        <v>0.23</v>
      </c>
      <c r="I32" s="154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54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54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54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128</v>
      </c>
      <c r="E36" s="14" t="s">
        <v>129</v>
      </c>
      <c r="F36" s="14" t="s">
        <v>14</v>
      </c>
      <c r="G36" s="16">
        <v>21000</v>
      </c>
      <c r="H36" s="37">
        <v>0.23</v>
      </c>
      <c r="I36" s="154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54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54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54">
        <f t="shared" si="0"/>
        <v>2520</v>
      </c>
    </row>
    <row r="40" customHeight="1" spans="1:10">
      <c r="I40" s="31">
        <f>SUM(I3:I39)</f>
        <v>127271.495</v>
      </c>
      <c r="J40" s="156" t="s">
        <v>130</v>
      </c>
    </row>
    <row r="41" customHeight="1" spans="1:10">
      <c r="I41" s="31">
        <v>-100714.095</v>
      </c>
      <c r="J41" s="2"/>
    </row>
    <row r="42" customHeight="1" spans="1:10">
      <c r="I42" s="158">
        <f>I40+I41</f>
        <v>26557.4</v>
      </c>
      <c r="J42" s="156" t="s">
        <v>131</v>
      </c>
    </row>
    <row r="45" ht="28.5" spans="1:10">
      <c r="A45" s="128" t="s">
        <v>132</v>
      </c>
      <c r="B45" s="128"/>
      <c r="C45" s="128"/>
      <c r="D45" s="128"/>
      <c r="E45" s="128"/>
      <c r="F45" s="128"/>
      <c r="G45" s="128"/>
      <c r="H45" s="128"/>
      <c r="I45" s="128"/>
      <c r="J45" s="128"/>
    </row>
    <row r="46" ht="14.5" spans="1:10">
      <c r="A46" s="129" t="s">
        <v>133</v>
      </c>
      <c r="B46" s="129" t="s">
        <v>134</v>
      </c>
      <c r="C46" s="129" t="s">
        <v>135</v>
      </c>
      <c r="D46" s="129" t="s">
        <v>136</v>
      </c>
      <c r="E46" s="129" t="s">
        <v>137</v>
      </c>
      <c r="F46" s="130" t="s">
        <v>138</v>
      </c>
      <c r="G46" s="129" t="s">
        <v>139</v>
      </c>
      <c r="H46" s="129" t="s">
        <v>140</v>
      </c>
      <c r="I46" s="129" t="s">
        <v>141</v>
      </c>
      <c r="J46" s="129" t="s">
        <v>142</v>
      </c>
    </row>
    <row r="47" ht="28.5" spans="1:10">
      <c r="A47" s="129"/>
      <c r="B47" s="129"/>
      <c r="C47" s="129"/>
      <c r="D47" s="129" t="s">
        <v>143</v>
      </c>
      <c r="E47" s="129"/>
      <c r="F47" s="130" t="s">
        <v>144</v>
      </c>
      <c r="G47" s="129"/>
      <c r="H47" s="129"/>
      <c r="I47" s="131" t="s">
        <v>145</v>
      </c>
      <c r="J47" s="129"/>
    </row>
    <row r="48" ht="28" spans="1:10">
      <c r="A48" s="131">
        <v>1</v>
      </c>
      <c r="B48" s="132">
        <v>45860</v>
      </c>
      <c r="C48" s="129" t="s">
        <v>146</v>
      </c>
      <c r="D48" s="129" t="s">
        <v>147</v>
      </c>
      <c r="E48" s="129" t="s">
        <v>148</v>
      </c>
      <c r="F48" s="129" t="s">
        <v>149</v>
      </c>
      <c r="G48" s="129" t="s">
        <v>149</v>
      </c>
      <c r="H48" s="129" t="s">
        <v>149</v>
      </c>
      <c r="I48" s="133">
        <v>7492.66</v>
      </c>
      <c r="J48" s="129"/>
    </row>
    <row r="49" ht="28" spans="1:10">
      <c r="A49" s="131">
        <v>1</v>
      </c>
      <c r="B49" s="132">
        <v>45860</v>
      </c>
      <c r="C49" s="129" t="s">
        <v>146</v>
      </c>
      <c r="D49" s="129" t="s">
        <v>147</v>
      </c>
      <c r="E49" s="129" t="s">
        <v>150</v>
      </c>
      <c r="F49" s="129" t="s">
        <v>149</v>
      </c>
      <c r="G49" s="129" t="s">
        <v>149</v>
      </c>
      <c r="H49" s="129" t="s">
        <v>149</v>
      </c>
      <c r="I49" s="133">
        <v>22477.97</v>
      </c>
      <c r="J49" s="129"/>
    </row>
    <row r="50" ht="28" spans="1:10">
      <c r="A50" s="131">
        <v>1</v>
      </c>
      <c r="B50" s="132">
        <v>45860</v>
      </c>
      <c r="C50" s="129" t="s">
        <v>146</v>
      </c>
      <c r="D50" s="129" t="s">
        <v>147</v>
      </c>
      <c r="E50" s="129" t="s">
        <v>151</v>
      </c>
      <c r="F50" s="129" t="s">
        <v>149</v>
      </c>
      <c r="G50" s="129" t="s">
        <v>149</v>
      </c>
      <c r="H50" s="129" t="s">
        <v>149</v>
      </c>
      <c r="I50" s="133">
        <v>14985.32</v>
      </c>
      <c r="J50" s="129"/>
    </row>
    <row r="51" ht="28" spans="1:10">
      <c r="A51" s="131">
        <v>1</v>
      </c>
      <c r="B51" s="132">
        <v>45860</v>
      </c>
      <c r="C51" s="129" t="s">
        <v>146</v>
      </c>
      <c r="D51" s="129" t="s">
        <v>147</v>
      </c>
      <c r="E51" s="129" t="s">
        <v>148</v>
      </c>
      <c r="F51" s="129" t="s">
        <v>149</v>
      </c>
      <c r="G51" s="129" t="s">
        <v>149</v>
      </c>
      <c r="H51" s="129" t="s">
        <v>149</v>
      </c>
      <c r="I51" s="133">
        <v>1248.81</v>
      </c>
      <c r="J51" s="129"/>
    </row>
    <row r="52" ht="28" spans="1:10">
      <c r="A52" s="131">
        <v>1</v>
      </c>
      <c r="B52" s="132">
        <v>45860</v>
      </c>
      <c r="C52" s="129" t="s">
        <v>146</v>
      </c>
      <c r="D52" s="129" t="s">
        <v>147</v>
      </c>
      <c r="E52" s="129" t="s">
        <v>150</v>
      </c>
      <c r="F52" s="129" t="s">
        <v>149</v>
      </c>
      <c r="G52" s="129" t="s">
        <v>149</v>
      </c>
      <c r="H52" s="129" t="s">
        <v>149</v>
      </c>
      <c r="I52" s="133">
        <v>2497.55</v>
      </c>
      <c r="J52" s="129"/>
    </row>
    <row r="53" ht="28" spans="1:10">
      <c r="A53" s="131">
        <v>1</v>
      </c>
      <c r="B53" s="132">
        <v>45860</v>
      </c>
      <c r="C53" s="129" t="s">
        <v>146</v>
      </c>
      <c r="D53" s="129" t="s">
        <v>147</v>
      </c>
      <c r="E53" s="129" t="s">
        <v>151</v>
      </c>
      <c r="F53" s="129" t="s">
        <v>149</v>
      </c>
      <c r="G53" s="129" t="s">
        <v>149</v>
      </c>
      <c r="H53" s="129" t="s">
        <v>149</v>
      </c>
      <c r="I53" s="133">
        <v>28897.99</v>
      </c>
      <c r="J53" s="129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6" workbookViewId="0">
      <selection activeCell="E43" sqref="E4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10">
      <c r="A3" s="146">
        <v>45650</v>
      </c>
      <c r="B3" s="147" t="s">
        <v>10</v>
      </c>
      <c r="C3" s="99"/>
      <c r="D3" s="35" t="s">
        <v>152</v>
      </c>
      <c r="E3" s="36" t="s">
        <v>153</v>
      </c>
      <c r="F3" s="14" t="s">
        <v>154</v>
      </c>
      <c r="G3" s="16">
        <v>1375</v>
      </c>
      <c r="H3" s="16">
        <v>0.2</v>
      </c>
      <c r="I3" s="148">
        <f t="shared" ref="I3:I23" si="0">G3*H3</f>
        <v>275</v>
      </c>
    </row>
    <row r="4" customHeight="1" spans="1:10">
      <c r="A4" s="149"/>
      <c r="B4" s="150"/>
      <c r="C4" s="108"/>
      <c r="D4" s="41"/>
      <c r="E4" s="42"/>
      <c r="F4" s="21" t="s">
        <v>155</v>
      </c>
      <c r="G4" s="16">
        <v>280</v>
      </c>
      <c r="H4" s="16">
        <v>0.28</v>
      </c>
      <c r="I4" s="148">
        <f t="shared" si="0"/>
        <v>78.4</v>
      </c>
    </row>
    <row r="5" customHeight="1" spans="1:10">
      <c r="A5" s="149"/>
      <c r="B5" s="150"/>
      <c r="C5" s="108"/>
      <c r="D5" s="41"/>
      <c r="E5" s="42"/>
      <c r="F5" s="16" t="s">
        <v>28</v>
      </c>
      <c r="G5" s="48">
        <f>16800*4</f>
        <v>67200</v>
      </c>
      <c r="H5" s="16">
        <v>0.04</v>
      </c>
      <c r="I5" s="148">
        <f t="shared" si="0"/>
        <v>2688</v>
      </c>
    </row>
    <row r="6" customHeight="1" spans="1:10">
      <c r="A6" s="149"/>
      <c r="B6" s="150"/>
      <c r="C6" s="108"/>
      <c r="D6" s="41"/>
      <c r="E6" s="42"/>
      <c r="F6" s="14" t="s">
        <v>156</v>
      </c>
      <c r="G6" s="48">
        <v>16800</v>
      </c>
      <c r="H6" s="16">
        <v>0.158</v>
      </c>
      <c r="I6" s="148">
        <f t="shared" si="0"/>
        <v>2654.4</v>
      </c>
    </row>
    <row r="7" customHeight="1" spans="1:10">
      <c r="A7" s="149"/>
      <c r="B7" s="150"/>
      <c r="C7" s="108"/>
      <c r="D7" s="41"/>
      <c r="E7" s="42"/>
      <c r="F7" s="20" t="s">
        <v>157</v>
      </c>
      <c r="G7" s="48">
        <v>16800</v>
      </c>
      <c r="H7" s="16">
        <v>0.85</v>
      </c>
      <c r="I7" s="148">
        <f t="shared" si="0"/>
        <v>14280</v>
      </c>
    </row>
    <row r="8" customHeight="1" spans="1:10">
      <c r="A8" s="149"/>
      <c r="B8" s="150"/>
      <c r="C8" s="108"/>
      <c r="D8" s="41"/>
      <c r="E8" s="42"/>
      <c r="F8" s="20" t="s">
        <v>158</v>
      </c>
      <c r="G8" s="48">
        <f>16800*0.01</f>
        <v>168</v>
      </c>
      <c r="H8" s="16">
        <v>0</v>
      </c>
      <c r="I8" s="148">
        <f t="shared" si="0"/>
        <v>0</v>
      </c>
    </row>
    <row r="9" customHeight="1" spans="1:10">
      <c r="A9" s="149"/>
      <c r="B9" s="150"/>
      <c r="C9" s="108"/>
      <c r="D9" s="41"/>
      <c r="E9" s="42"/>
      <c r="F9" s="20" t="s">
        <v>159</v>
      </c>
      <c r="G9" s="48">
        <v>25</v>
      </c>
      <c r="H9" s="16">
        <v>0</v>
      </c>
      <c r="I9" s="148">
        <f t="shared" si="0"/>
        <v>0</v>
      </c>
      <c r="J9" s="1" t="s">
        <v>160</v>
      </c>
    </row>
    <row r="10" customHeight="1" spans="1:10">
      <c r="A10" s="149"/>
      <c r="B10" s="150"/>
      <c r="C10" s="108"/>
      <c r="D10" s="41"/>
      <c r="E10" s="42"/>
      <c r="F10" s="14" t="s">
        <v>161</v>
      </c>
      <c r="G10" s="16">
        <v>1189</v>
      </c>
      <c r="H10" s="37">
        <v>0.22</v>
      </c>
      <c r="I10" s="148">
        <f t="shared" si="0"/>
        <v>261.58</v>
      </c>
    </row>
    <row r="11" customHeight="1" spans="1:10">
      <c r="A11" s="149"/>
      <c r="B11" s="150"/>
      <c r="C11" s="108"/>
      <c r="D11" s="41"/>
      <c r="E11" s="42"/>
      <c r="F11" s="14" t="s">
        <v>156</v>
      </c>
      <c r="G11" s="16">
        <v>1189</v>
      </c>
      <c r="H11" s="16">
        <v>0.158</v>
      </c>
      <c r="I11" s="148">
        <f t="shared" si="0"/>
        <v>187.862</v>
      </c>
    </row>
    <row r="12" customHeight="1" spans="1:10">
      <c r="A12" s="149"/>
      <c r="B12" s="150"/>
      <c r="C12" s="108"/>
      <c r="D12" s="41"/>
      <c r="E12" s="42"/>
      <c r="F12" s="16" t="s">
        <v>28</v>
      </c>
      <c r="G12" s="16">
        <f>1189*4</f>
        <v>4756</v>
      </c>
      <c r="H12" s="16">
        <v>0.04</v>
      </c>
      <c r="I12" s="148">
        <f t="shared" si="0"/>
        <v>190.24</v>
      </c>
    </row>
    <row r="13" customHeight="1" spans="1:10">
      <c r="A13" s="149"/>
      <c r="B13" s="150"/>
      <c r="C13" s="108"/>
      <c r="D13" s="41"/>
      <c r="E13" s="42"/>
      <c r="F13" s="14" t="s">
        <v>157</v>
      </c>
      <c r="G13" s="16">
        <v>1200</v>
      </c>
      <c r="H13" s="16">
        <v>0.85</v>
      </c>
      <c r="I13" s="148">
        <f t="shared" si="0"/>
        <v>1020</v>
      </c>
    </row>
    <row r="14" customHeight="1" spans="1:10">
      <c r="A14" s="151"/>
      <c r="B14" s="152"/>
      <c r="C14" s="153"/>
      <c r="D14" s="45"/>
      <c r="E14" s="46"/>
      <c r="F14" s="14" t="s">
        <v>158</v>
      </c>
      <c r="G14" s="16">
        <f>1200*0.01</f>
        <v>12</v>
      </c>
      <c r="H14" s="16">
        <v>0</v>
      </c>
      <c r="I14" s="148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162</v>
      </c>
      <c r="D15" s="49" t="s">
        <v>163</v>
      </c>
      <c r="E15" s="14" t="s">
        <v>164</v>
      </c>
      <c r="F15" s="14" t="s">
        <v>14</v>
      </c>
      <c r="G15" s="52">
        <v>87000</v>
      </c>
      <c r="H15" s="16">
        <v>0.23</v>
      </c>
      <c r="I15" s="148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48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154</v>
      </c>
      <c r="G17" s="16">
        <v>3682</v>
      </c>
      <c r="H17" s="16">
        <v>0.2</v>
      </c>
      <c r="I17" s="148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165</v>
      </c>
      <c r="G18" s="52">
        <f>87000*6</f>
        <v>522000</v>
      </c>
      <c r="H18" s="16">
        <v>0.04</v>
      </c>
      <c r="I18" s="148">
        <f t="shared" si="0"/>
        <v>20880</v>
      </c>
      <c r="J18" s="1" t="s">
        <v>160</v>
      </c>
    </row>
    <row r="19" customHeight="1" spans="1:10">
      <c r="A19" s="19"/>
      <c r="B19" s="17"/>
      <c r="C19" s="17"/>
      <c r="D19" s="49"/>
      <c r="E19" s="14"/>
      <c r="F19" s="14" t="s">
        <v>109</v>
      </c>
      <c r="G19" s="52">
        <v>87000</v>
      </c>
      <c r="H19" s="16">
        <v>0.095</v>
      </c>
      <c r="I19" s="154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166</v>
      </c>
      <c r="E20" s="21" t="s">
        <v>167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160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55">
        <f>SUM(I3:I23)</f>
        <v>96714.882</v>
      </c>
    </row>
    <row r="25" customHeight="1" spans="1:10">
      <c r="I25" s="155">
        <v>-51042.9</v>
      </c>
      <c r="J25" s="156" t="s">
        <v>168</v>
      </c>
    </row>
    <row r="26" customHeight="1" spans="1:10">
      <c r="I26" s="157">
        <f>I24+I25</f>
        <v>45671.982</v>
      </c>
    </row>
    <row r="32" ht="28.5" spans="1:10">
      <c r="A32" s="128" t="s">
        <v>132</v>
      </c>
      <c r="B32" s="128"/>
      <c r="C32" s="128"/>
      <c r="D32" s="128"/>
      <c r="E32" s="128"/>
      <c r="F32" s="128"/>
      <c r="G32" s="128"/>
      <c r="H32" s="128"/>
      <c r="I32" s="128"/>
      <c r="J32" s="128"/>
    </row>
    <row r="33" customHeight="1" spans="1:10">
      <c r="A33" s="129" t="s">
        <v>133</v>
      </c>
      <c r="B33" s="129" t="s">
        <v>134</v>
      </c>
      <c r="C33" s="129" t="s">
        <v>135</v>
      </c>
      <c r="D33" s="129" t="s">
        <v>136</v>
      </c>
      <c r="E33" s="129" t="s">
        <v>137</v>
      </c>
      <c r="F33" s="130" t="s">
        <v>138</v>
      </c>
      <c r="G33" s="129" t="s">
        <v>139</v>
      </c>
      <c r="H33" s="129" t="s">
        <v>140</v>
      </c>
      <c r="I33" s="129" t="s">
        <v>141</v>
      </c>
      <c r="J33" s="129" t="s">
        <v>142</v>
      </c>
    </row>
    <row r="34" customHeight="1" spans="1:10">
      <c r="A34" s="129"/>
      <c r="B34" s="129"/>
      <c r="C34" s="129"/>
      <c r="D34" s="129" t="s">
        <v>143</v>
      </c>
      <c r="E34" s="129"/>
      <c r="F34" s="130" t="s">
        <v>144</v>
      </c>
      <c r="G34" s="129"/>
      <c r="H34" s="129"/>
      <c r="I34" s="131" t="s">
        <v>145</v>
      </c>
      <c r="J34" s="129"/>
    </row>
    <row r="35" ht="42" spans="1:10">
      <c r="A35" s="131">
        <v>1</v>
      </c>
      <c r="B35" s="132">
        <v>45917</v>
      </c>
      <c r="C35" s="129" t="s">
        <v>146</v>
      </c>
      <c r="D35" s="129" t="s">
        <v>147</v>
      </c>
      <c r="E35" s="129" t="s">
        <v>148</v>
      </c>
      <c r="F35" s="129" t="s">
        <v>149</v>
      </c>
      <c r="G35" s="129" t="s">
        <v>149</v>
      </c>
      <c r="H35" s="129" t="s">
        <v>149</v>
      </c>
      <c r="I35" s="133">
        <v>9588.47</v>
      </c>
      <c r="J35" s="129"/>
    </row>
    <row r="36" ht="42" spans="1:10">
      <c r="A36" s="131">
        <v>1</v>
      </c>
      <c r="B36" s="132">
        <v>45917</v>
      </c>
      <c r="C36" s="129" t="s">
        <v>146</v>
      </c>
      <c r="D36" s="129" t="s">
        <v>147</v>
      </c>
      <c r="E36" s="129" t="s">
        <v>150</v>
      </c>
      <c r="F36" s="129" t="s">
        <v>149</v>
      </c>
      <c r="G36" s="129" t="s">
        <v>149</v>
      </c>
      <c r="H36" s="129" t="s">
        <v>149</v>
      </c>
      <c r="I36" s="133">
        <v>19176.87</v>
      </c>
      <c r="J36" s="129"/>
    </row>
    <row r="37" ht="42" spans="1:10">
      <c r="A37" s="131">
        <v>1</v>
      </c>
      <c r="B37" s="132">
        <v>45917</v>
      </c>
      <c r="C37" s="129" t="s">
        <v>146</v>
      </c>
      <c r="D37" s="129" t="s">
        <v>147</v>
      </c>
      <c r="E37" s="129" t="s">
        <v>151</v>
      </c>
      <c r="F37" s="129" t="s">
        <v>149</v>
      </c>
      <c r="G37" s="129" t="s">
        <v>149</v>
      </c>
      <c r="H37" s="129" t="s">
        <v>149</v>
      </c>
      <c r="I37" s="133">
        <v>29067.45</v>
      </c>
      <c r="J37" s="129"/>
    </row>
    <row r="38" ht="42" spans="1:10">
      <c r="A38" s="131">
        <v>1</v>
      </c>
      <c r="B38" s="132">
        <v>45917</v>
      </c>
      <c r="C38" s="129" t="s">
        <v>146</v>
      </c>
      <c r="D38" s="129" t="s">
        <v>147</v>
      </c>
      <c r="E38" s="129" t="s">
        <v>148</v>
      </c>
      <c r="F38" s="129" t="s">
        <v>149</v>
      </c>
      <c r="G38" s="129" t="s">
        <v>149</v>
      </c>
      <c r="H38" s="129" t="s">
        <v>149</v>
      </c>
      <c r="I38" s="133">
        <v>23657.4</v>
      </c>
      <c r="J38" s="129"/>
    </row>
    <row r="39" ht="42" spans="1:10">
      <c r="A39" s="131">
        <v>1</v>
      </c>
      <c r="B39" s="132">
        <v>45917</v>
      </c>
      <c r="C39" s="129" t="s">
        <v>146</v>
      </c>
      <c r="D39" s="129" t="s">
        <v>147</v>
      </c>
      <c r="E39" s="129" t="s">
        <v>150</v>
      </c>
      <c r="F39" s="129" t="s">
        <v>149</v>
      </c>
      <c r="G39" s="129" t="s">
        <v>149</v>
      </c>
      <c r="H39" s="129" t="s">
        <v>149</v>
      </c>
      <c r="I39" s="133">
        <v>47314.73</v>
      </c>
      <c r="J39" s="129"/>
    </row>
    <row r="40" ht="42" spans="1:10">
      <c r="A40" s="131">
        <v>1</v>
      </c>
      <c r="B40" s="132">
        <v>45917</v>
      </c>
      <c r="C40" s="129" t="s">
        <v>146</v>
      </c>
      <c r="D40" s="129" t="s">
        <v>147</v>
      </c>
      <c r="E40" s="129" t="s">
        <v>151</v>
      </c>
      <c r="F40" s="129" t="s">
        <v>149</v>
      </c>
      <c r="G40" s="129" t="s">
        <v>149</v>
      </c>
      <c r="H40" s="129" t="s">
        <v>149</v>
      </c>
      <c r="I40" s="133">
        <v>9258.93</v>
      </c>
      <c r="J40" s="129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I29" sqref="I3:I6 I29:I4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169</v>
      </c>
      <c r="E3" s="14" t="s">
        <v>170</v>
      </c>
      <c r="F3" s="14" t="s">
        <v>14</v>
      </c>
      <c r="G3" s="17">
        <f>10500+5250</f>
        <v>15750</v>
      </c>
      <c r="H3" s="17">
        <v>0.22</v>
      </c>
      <c r="I3" s="134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34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34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34">
        <f t="shared" si="0"/>
        <v>1890</v>
      </c>
    </row>
    <row r="7" customHeight="1" spans="1:10">
      <c r="A7" s="19">
        <v>45707</v>
      </c>
      <c r="B7" s="20" t="s">
        <v>10</v>
      </c>
      <c r="C7" s="20" t="s">
        <v>171</v>
      </c>
      <c r="D7" s="22" t="s">
        <v>172</v>
      </c>
      <c r="E7" s="21" t="s">
        <v>173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160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21">
        <v>45710</v>
      </c>
      <c r="B11" s="36" t="s">
        <v>10</v>
      </c>
      <c r="C11" s="36">
        <v>19745</v>
      </c>
      <c r="D11" s="118" t="s">
        <v>174</v>
      </c>
      <c r="E11" s="36" t="s">
        <v>175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176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19"/>
      <c r="B14" s="46"/>
      <c r="C14" s="46"/>
      <c r="D14" s="120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160</v>
      </c>
    </row>
    <row r="15" customHeight="1" spans="1:10">
      <c r="A15" s="119"/>
      <c r="B15" s="46"/>
      <c r="C15" s="46"/>
      <c r="D15" s="120"/>
      <c r="E15" s="46"/>
      <c r="F15" s="14" t="s">
        <v>177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19"/>
      <c r="B16" s="46"/>
      <c r="C16" s="46"/>
      <c r="D16" s="120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19"/>
      <c r="B17" s="46"/>
      <c r="C17" s="46"/>
      <c r="D17" s="120"/>
      <c r="E17" s="46"/>
      <c r="F17" s="14" t="s">
        <v>178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19"/>
      <c r="B18" s="46"/>
      <c r="C18" s="46"/>
      <c r="D18" s="120"/>
      <c r="E18" s="46"/>
      <c r="F18" s="14" t="s">
        <v>179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19"/>
      <c r="B19" s="46"/>
      <c r="C19" s="46"/>
      <c r="D19" s="120"/>
      <c r="E19" s="46"/>
      <c r="F19" s="14" t="s">
        <v>180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19"/>
      <c r="B20" s="46"/>
      <c r="C20" s="46"/>
      <c r="D20" s="120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19"/>
      <c r="B21" s="46"/>
      <c r="C21" s="46"/>
      <c r="D21" s="120"/>
      <c r="E21" s="46"/>
      <c r="F21" s="14" t="s">
        <v>181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26"/>
      <c r="B22" s="46"/>
      <c r="C22" s="46"/>
      <c r="D22" s="120"/>
      <c r="E22" s="46"/>
      <c r="F22" s="14" t="s">
        <v>182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183</v>
      </c>
      <c r="D23" s="22" t="s">
        <v>184</v>
      </c>
      <c r="E23" s="21" t="s">
        <v>185</v>
      </c>
      <c r="F23" s="14" t="s">
        <v>186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187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160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188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189</v>
      </c>
      <c r="E29" s="21" t="s">
        <v>190</v>
      </c>
      <c r="F29" s="14" t="s">
        <v>14</v>
      </c>
      <c r="G29" s="17">
        <f>5250+5250+3150</f>
        <v>13650</v>
      </c>
      <c r="H29" s="17">
        <v>0.22</v>
      </c>
      <c r="I29" s="134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34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34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34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191</v>
      </c>
      <c r="E33" s="21" t="s">
        <v>192</v>
      </c>
      <c r="F33" s="14" t="s">
        <v>14</v>
      </c>
      <c r="G33" s="17">
        <f>5250</f>
        <v>5250</v>
      </c>
      <c r="H33" s="17">
        <v>0.22</v>
      </c>
      <c r="I33" s="134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34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193</v>
      </c>
      <c r="G35" s="17">
        <f>5250</f>
        <v>5250</v>
      </c>
      <c r="H35" s="17">
        <v>0.19</v>
      </c>
      <c r="I35" s="134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34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194</v>
      </c>
      <c r="D37" s="22" t="s">
        <v>195</v>
      </c>
      <c r="E37" s="21" t="s">
        <v>196</v>
      </c>
      <c r="F37" s="14" t="s">
        <v>14</v>
      </c>
      <c r="G37" s="17">
        <v>25200</v>
      </c>
      <c r="H37" s="17">
        <v>0.22</v>
      </c>
      <c r="I37" s="134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34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34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34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197</v>
      </c>
      <c r="D41" s="22" t="s">
        <v>198</v>
      </c>
      <c r="E41" s="21" t="s">
        <v>199</v>
      </c>
      <c r="F41" s="14" t="s">
        <v>14</v>
      </c>
      <c r="G41" s="17">
        <f>33596-600</f>
        <v>32996</v>
      </c>
      <c r="H41" s="17">
        <v>0.22</v>
      </c>
      <c r="I41" s="134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34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34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34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abSelected="1" topLeftCell="A47" workbookViewId="0">
      <selection activeCell="F75" sqref="F7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hidden="1" customHeight="1" spans="1:12">
      <c r="A3" s="33">
        <v>45731</v>
      </c>
      <c r="B3" s="98" t="s">
        <v>10</v>
      </c>
      <c r="C3" s="98" t="s">
        <v>200</v>
      </c>
      <c r="D3" s="100" t="s">
        <v>201</v>
      </c>
      <c r="E3" s="98" t="s">
        <v>202</v>
      </c>
      <c r="F3" s="14" t="s">
        <v>203</v>
      </c>
      <c r="G3" s="17">
        <f>(2876+7124+2876+7124)*1.05*5</f>
        <v>105000</v>
      </c>
      <c r="H3" s="17">
        <v>0.04</v>
      </c>
      <c r="I3" s="134">
        <f t="shared" ref="I3:I57" si="0">G3*H3</f>
        <v>4200</v>
      </c>
    </row>
    <row r="4" hidden="1" customHeight="1" spans="1:12">
      <c r="A4" s="43"/>
      <c r="B4" s="110"/>
      <c r="C4" s="110"/>
      <c r="D4" s="112"/>
      <c r="E4" s="110"/>
      <c r="F4" s="14" t="s">
        <v>204</v>
      </c>
      <c r="G4" s="17">
        <f>美金已付!G50*1.05</f>
        <v>22050</v>
      </c>
      <c r="H4" s="17">
        <v>0.08</v>
      </c>
      <c r="I4" s="134">
        <f t="shared" si="0"/>
        <v>1764</v>
      </c>
    </row>
    <row r="5" customHeight="1" spans="1:12">
      <c r="A5" s="19">
        <v>45733</v>
      </c>
      <c r="B5" s="21" t="s">
        <v>10</v>
      </c>
      <c r="C5" s="21" t="s">
        <v>205</v>
      </c>
      <c r="D5" s="22" t="s">
        <v>206</v>
      </c>
      <c r="E5" s="21" t="s">
        <v>207</v>
      </c>
      <c r="F5" s="14" t="s">
        <v>203</v>
      </c>
      <c r="G5" s="17">
        <v>131250</v>
      </c>
      <c r="H5" s="17">
        <v>0.04</v>
      </c>
      <c r="I5" s="135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208</v>
      </c>
      <c r="G6" s="17">
        <v>15469</v>
      </c>
      <c r="H6" s="17">
        <v>0.22</v>
      </c>
      <c r="I6" s="135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35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204</v>
      </c>
      <c r="G8" s="17">
        <v>26250</v>
      </c>
      <c r="H8" s="17">
        <v>0.08</v>
      </c>
      <c r="I8" s="135">
        <f t="shared" si="0"/>
        <v>2100</v>
      </c>
    </row>
    <row r="9" customHeight="1" spans="1:12">
      <c r="A9" s="33">
        <v>45739</v>
      </c>
      <c r="B9" s="33" t="s">
        <v>10</v>
      </c>
      <c r="C9" s="98" t="s">
        <v>209</v>
      </c>
      <c r="D9" s="136" t="s">
        <v>210</v>
      </c>
      <c r="E9" s="98" t="s">
        <v>211</v>
      </c>
      <c r="F9" s="14" t="s">
        <v>203</v>
      </c>
      <c r="G9" s="17">
        <v>159930</v>
      </c>
      <c r="H9" s="17">
        <v>0.04</v>
      </c>
      <c r="I9" s="135">
        <f t="shared" si="0"/>
        <v>6397.2</v>
      </c>
    </row>
    <row r="10" hidden="1" customHeight="1" spans="1:12">
      <c r="A10" s="39"/>
      <c r="B10" s="39"/>
      <c r="C10" s="39"/>
      <c r="D10" s="137"/>
      <c r="E10" s="39"/>
      <c r="F10" s="14" t="s">
        <v>208</v>
      </c>
      <c r="G10" s="17">
        <v>5250</v>
      </c>
      <c r="H10" s="17">
        <v>0.22</v>
      </c>
      <c r="I10" s="135">
        <f t="shared" si="0"/>
        <v>1155</v>
      </c>
    </row>
    <row r="11" hidden="1" customHeight="1" spans="1:12">
      <c r="A11" s="39"/>
      <c r="B11" s="39"/>
      <c r="C11" s="39"/>
      <c r="D11" s="137"/>
      <c r="E11" s="39"/>
      <c r="F11" s="16" t="s">
        <v>15</v>
      </c>
      <c r="G11" s="17">
        <v>5250</v>
      </c>
      <c r="H11" s="17">
        <v>0.08</v>
      </c>
      <c r="I11" s="135">
        <f t="shared" si="0"/>
        <v>420</v>
      </c>
    </row>
    <row r="12" customHeight="1" spans="1:12">
      <c r="A12" s="43"/>
      <c r="B12" s="43"/>
      <c r="C12" s="43"/>
      <c r="D12" s="138"/>
      <c r="E12" s="43"/>
      <c r="F12" s="14" t="s">
        <v>204</v>
      </c>
      <c r="G12" s="17">
        <v>31986</v>
      </c>
      <c r="H12" s="17">
        <v>0.08</v>
      </c>
      <c r="I12" s="135">
        <f t="shared" si="0"/>
        <v>2558.88</v>
      </c>
      <c r="L12" s="139"/>
    </row>
    <row r="13" ht="22" customHeight="1" spans="1:12">
      <c r="A13" s="33">
        <v>45740</v>
      </c>
      <c r="B13" s="33" t="s">
        <v>10</v>
      </c>
      <c r="C13" s="98" t="s">
        <v>212</v>
      </c>
      <c r="D13" s="136" t="s">
        <v>213</v>
      </c>
      <c r="E13" s="98" t="s">
        <v>214</v>
      </c>
      <c r="F13" s="14" t="s">
        <v>203</v>
      </c>
      <c r="G13" s="17">
        <v>130300</v>
      </c>
      <c r="H13" s="17">
        <v>0.04</v>
      </c>
      <c r="I13" s="135">
        <f t="shared" si="0"/>
        <v>5212</v>
      </c>
    </row>
    <row r="14" ht="22" customHeight="1" spans="1:12">
      <c r="A14" s="43"/>
      <c r="B14" s="43"/>
      <c r="C14" s="43"/>
      <c r="D14" s="138"/>
      <c r="E14" s="43"/>
      <c r="F14" s="14" t="s">
        <v>204</v>
      </c>
      <c r="G14" s="102">
        <v>26060</v>
      </c>
      <c r="H14" s="17">
        <v>0.08</v>
      </c>
      <c r="I14" s="135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215</v>
      </c>
      <c r="E15" s="21" t="s">
        <v>216</v>
      </c>
      <c r="F15" s="14" t="s">
        <v>14</v>
      </c>
      <c r="G15" s="17">
        <v>3720</v>
      </c>
      <c r="H15" s="17">
        <v>0.22</v>
      </c>
      <c r="I15" s="135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35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217</v>
      </c>
      <c r="G17" s="17">
        <v>3720</v>
      </c>
      <c r="H17" s="17">
        <v>0.04</v>
      </c>
      <c r="I17" s="135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218</v>
      </c>
      <c r="E19" s="21" t="s">
        <v>219</v>
      </c>
      <c r="F19" s="14" t="s">
        <v>14</v>
      </c>
      <c r="G19" s="17">
        <v>5250</v>
      </c>
      <c r="H19" s="17">
        <v>0.22</v>
      </c>
      <c r="I19" s="135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35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35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35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220</v>
      </c>
      <c r="D23" s="22" t="s">
        <v>221</v>
      </c>
      <c r="E23" s="21" t="s">
        <v>222</v>
      </c>
      <c r="F23" s="14" t="s">
        <v>14</v>
      </c>
      <c r="G23" s="17">
        <v>39900</v>
      </c>
      <c r="H23" s="17">
        <v>0.22</v>
      </c>
      <c r="I23" s="135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35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35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35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223</v>
      </c>
      <c r="D27" s="15" t="s">
        <v>224</v>
      </c>
      <c r="E27" s="14" t="s">
        <v>225</v>
      </c>
      <c r="F27" s="14" t="s">
        <v>14</v>
      </c>
      <c r="G27" s="17">
        <v>21000</v>
      </c>
      <c r="H27" s="17">
        <v>0.22</v>
      </c>
      <c r="I27" s="135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35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35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35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226</v>
      </c>
      <c r="E31" s="14" t="s">
        <v>227</v>
      </c>
      <c r="F31" s="14" t="s">
        <v>14</v>
      </c>
      <c r="G31" s="17">
        <v>3150</v>
      </c>
      <c r="H31" s="17">
        <v>0.22</v>
      </c>
      <c r="I31" s="135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35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35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35">
        <f t="shared" si="0"/>
        <v>378</v>
      </c>
    </row>
    <row r="35" customHeight="1" spans="1:9">
      <c r="A35" s="33">
        <v>45754</v>
      </c>
      <c r="B35" s="33" t="s">
        <v>10</v>
      </c>
      <c r="C35" s="98" t="s">
        <v>228</v>
      </c>
      <c r="D35" s="136" t="s">
        <v>229</v>
      </c>
      <c r="E35" s="98" t="s">
        <v>230</v>
      </c>
      <c r="F35" s="14" t="s">
        <v>203</v>
      </c>
      <c r="G35" s="16">
        <v>375910</v>
      </c>
      <c r="H35" s="17">
        <v>0.04</v>
      </c>
      <c r="I35" s="140">
        <f t="shared" si="0"/>
        <v>15036.4</v>
      </c>
    </row>
    <row r="36" customHeight="1" spans="1:9">
      <c r="A36" s="39"/>
      <c r="B36" s="39"/>
      <c r="C36" s="39"/>
      <c r="D36" s="137"/>
      <c r="E36" s="39"/>
      <c r="F36" s="14" t="s">
        <v>208</v>
      </c>
      <c r="G36" s="102">
        <v>64682</v>
      </c>
      <c r="H36" s="17">
        <v>0.22</v>
      </c>
      <c r="I36" s="140">
        <f t="shared" si="0"/>
        <v>14230.04</v>
      </c>
    </row>
    <row r="37" customHeight="1" spans="1:9">
      <c r="A37" s="39"/>
      <c r="B37" s="39"/>
      <c r="C37" s="39"/>
      <c r="D37" s="137"/>
      <c r="E37" s="39"/>
      <c r="F37" s="16" t="s">
        <v>15</v>
      </c>
      <c r="G37" s="102">
        <v>64682</v>
      </c>
      <c r="H37" s="17">
        <v>0.08</v>
      </c>
      <c r="I37" s="140">
        <f t="shared" si="0"/>
        <v>5174.56</v>
      </c>
    </row>
    <row r="38" customHeight="1" spans="1:9">
      <c r="A38" s="43"/>
      <c r="B38" s="43"/>
      <c r="C38" s="43"/>
      <c r="D38" s="138"/>
      <c r="E38" s="43"/>
      <c r="F38" s="14" t="s">
        <v>204</v>
      </c>
      <c r="G38" s="102">
        <v>75182</v>
      </c>
      <c r="H38" s="17">
        <v>0.08</v>
      </c>
      <c r="I38" s="140">
        <f t="shared" si="0"/>
        <v>6014.56</v>
      </c>
    </row>
    <row r="39" customHeight="1" spans="1:9">
      <c r="A39" s="33">
        <v>45754</v>
      </c>
      <c r="B39" s="101" t="s">
        <v>10</v>
      </c>
      <c r="C39" s="101" t="s">
        <v>231</v>
      </c>
      <c r="D39" s="141" t="s">
        <v>232</v>
      </c>
      <c r="E39" s="101" t="s">
        <v>233</v>
      </c>
      <c r="F39" s="14" t="s">
        <v>208</v>
      </c>
      <c r="G39" s="17">
        <v>56174</v>
      </c>
      <c r="H39" s="17">
        <v>0.22</v>
      </c>
      <c r="I39" s="135">
        <f t="shared" si="0"/>
        <v>12358.28</v>
      </c>
    </row>
    <row r="40" customHeight="1" spans="1:9">
      <c r="A40" s="39"/>
      <c r="B40" s="106"/>
      <c r="C40" s="106"/>
      <c r="D40" s="109"/>
      <c r="E40" s="106"/>
      <c r="F40" s="16" t="s">
        <v>15</v>
      </c>
      <c r="G40" s="17">
        <v>56174</v>
      </c>
      <c r="H40" s="17">
        <v>0.08</v>
      </c>
      <c r="I40" s="135">
        <f t="shared" si="0"/>
        <v>4493.92</v>
      </c>
    </row>
    <row r="41" customHeight="1" spans="1:9">
      <c r="A41" s="39"/>
      <c r="B41" s="106"/>
      <c r="C41" s="106"/>
      <c r="D41" s="109"/>
      <c r="E41" s="106"/>
      <c r="F41" s="14" t="s">
        <v>234</v>
      </c>
      <c r="G41" s="17">
        <v>136179</v>
      </c>
      <c r="H41" s="17">
        <v>0.04</v>
      </c>
      <c r="I41" s="135">
        <f t="shared" si="0"/>
        <v>5447.16</v>
      </c>
    </row>
    <row r="42" customHeight="1" spans="1:9">
      <c r="A42" s="39"/>
      <c r="B42" s="106"/>
      <c r="C42" s="106"/>
      <c r="D42" s="109"/>
      <c r="E42" s="106"/>
      <c r="F42" s="14" t="s">
        <v>235</v>
      </c>
      <c r="G42" s="17">
        <v>112348</v>
      </c>
      <c r="H42" s="17">
        <v>0.04</v>
      </c>
      <c r="I42" s="135">
        <f t="shared" si="0"/>
        <v>4493.92</v>
      </c>
    </row>
    <row r="43" customHeight="1" spans="1:9">
      <c r="A43" s="43"/>
      <c r="B43" s="113"/>
      <c r="C43" s="113"/>
      <c r="D43" s="142"/>
      <c r="E43" s="113"/>
      <c r="F43" s="14" t="s">
        <v>204</v>
      </c>
      <c r="G43" s="17">
        <v>56174</v>
      </c>
      <c r="H43" s="17">
        <v>0.08</v>
      </c>
      <c r="I43" s="135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236</v>
      </c>
      <c r="D44" s="22" t="s">
        <v>237</v>
      </c>
      <c r="E44" s="21" t="s">
        <v>238</v>
      </c>
      <c r="F44" s="14" t="s">
        <v>208</v>
      </c>
      <c r="G44" s="17">
        <v>47252</v>
      </c>
      <c r="H44" s="17">
        <v>0.22</v>
      </c>
      <c r="I44" s="135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35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239</v>
      </c>
      <c r="G46" s="17">
        <v>126005</v>
      </c>
      <c r="H46" s="17">
        <v>0.04</v>
      </c>
      <c r="I46" s="135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35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240</v>
      </c>
      <c r="G48" s="17">
        <v>110255</v>
      </c>
      <c r="H48" s="17">
        <v>0.04</v>
      </c>
      <c r="I48" s="135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241</v>
      </c>
      <c r="D49" s="22" t="s">
        <v>242</v>
      </c>
      <c r="E49" s="21" t="s">
        <v>243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35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244</v>
      </c>
      <c r="D53" s="22" t="s">
        <v>245</v>
      </c>
      <c r="E53" s="21" t="s">
        <v>246</v>
      </c>
      <c r="F53" s="14" t="s">
        <v>17</v>
      </c>
      <c r="G53" s="17">
        <v>2800</v>
      </c>
      <c r="H53" s="17">
        <v>0.12</v>
      </c>
      <c r="I53" s="135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247</v>
      </c>
      <c r="D54" s="22" t="s">
        <v>248</v>
      </c>
      <c r="E54" s="21" t="s">
        <v>249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35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250</v>
      </c>
      <c r="M59" s="95">
        <f>188201.76-188201.5</f>
        <v>0.260000000009313</v>
      </c>
    </row>
    <row r="60" customHeight="1" spans="1:13">
      <c r="I60" s="143">
        <f>259178.32-9176.52800000001</f>
        <v>250001.792</v>
      </c>
      <c r="J60" s="1" t="s">
        <v>251</v>
      </c>
    </row>
    <row r="61" customHeight="1" spans="1:13">
      <c r="I61" s="95">
        <v>-188201.76</v>
      </c>
    </row>
    <row r="62" customHeight="1" spans="1:13">
      <c r="I62" s="144">
        <f>250001.792-188201.76</f>
        <v>61800.032</v>
      </c>
      <c r="J62" s="1" t="s">
        <v>252</v>
      </c>
    </row>
    <row r="63" customHeight="1" spans="1:13">
      <c r="K63" s="95"/>
    </row>
    <row r="64" customHeight="1" spans="1:13">
      <c r="K64" s="145"/>
    </row>
    <row r="65" ht="28.5" spans="1:10">
      <c r="A65" s="128" t="s">
        <v>132</v>
      </c>
      <c r="B65" s="128"/>
      <c r="C65" s="128"/>
      <c r="D65" s="128"/>
      <c r="E65" s="128"/>
      <c r="F65" s="128"/>
      <c r="G65" s="128"/>
      <c r="H65" s="128"/>
      <c r="I65" s="128"/>
      <c r="J65" s="128"/>
    </row>
    <row r="66" customHeight="1" spans="1:10">
      <c r="A66" s="129" t="s">
        <v>133</v>
      </c>
      <c r="B66" s="129" t="s">
        <v>134</v>
      </c>
      <c r="C66" s="129" t="s">
        <v>135</v>
      </c>
      <c r="D66" s="129" t="s">
        <v>136</v>
      </c>
      <c r="E66" s="129" t="s">
        <v>137</v>
      </c>
      <c r="F66" s="130" t="s">
        <v>138</v>
      </c>
      <c r="G66" s="129" t="s">
        <v>139</v>
      </c>
      <c r="H66" s="129" t="s">
        <v>140</v>
      </c>
      <c r="I66" s="129" t="s">
        <v>141</v>
      </c>
      <c r="J66" s="129" t="s">
        <v>142</v>
      </c>
    </row>
    <row r="67" customHeight="1" spans="1:10">
      <c r="A67" s="129"/>
      <c r="B67" s="129"/>
      <c r="C67" s="129"/>
      <c r="D67" s="129" t="s">
        <v>143</v>
      </c>
      <c r="E67" s="129"/>
      <c r="F67" s="130" t="s">
        <v>144</v>
      </c>
      <c r="G67" s="129"/>
      <c r="H67" s="129"/>
      <c r="I67" s="131" t="s">
        <v>145</v>
      </c>
      <c r="J67" s="129"/>
    </row>
    <row r="68" ht="28" spans="1:10">
      <c r="A68" s="131">
        <v>1</v>
      </c>
      <c r="B68" s="132">
        <v>45957</v>
      </c>
      <c r="C68" s="129" t="s">
        <v>146</v>
      </c>
      <c r="D68" s="129" t="s">
        <v>147</v>
      </c>
      <c r="E68" s="129" t="s">
        <v>148</v>
      </c>
      <c r="F68" s="129" t="s">
        <v>149</v>
      </c>
      <c r="G68" s="129" t="s">
        <v>149</v>
      </c>
      <c r="H68" s="129" t="s">
        <v>149</v>
      </c>
      <c r="I68" s="133">
        <v>4746.49</v>
      </c>
      <c r="J68" s="129"/>
    </row>
    <row r="69" ht="28" spans="1:10">
      <c r="A69" s="131">
        <v>1</v>
      </c>
      <c r="B69" s="132">
        <v>45957</v>
      </c>
      <c r="C69" s="129" t="s">
        <v>146</v>
      </c>
      <c r="D69" s="129" t="s">
        <v>147</v>
      </c>
      <c r="E69" s="129" t="s">
        <v>150</v>
      </c>
      <c r="F69" s="129" t="s">
        <v>149</v>
      </c>
      <c r="G69" s="129" t="s">
        <v>149</v>
      </c>
      <c r="H69" s="129" t="s">
        <v>149</v>
      </c>
      <c r="I69" s="133">
        <v>120925.03</v>
      </c>
      <c r="J69" s="129"/>
    </row>
    <row r="70" ht="28" spans="1:10">
      <c r="A70" s="131">
        <v>1</v>
      </c>
      <c r="B70" s="132">
        <v>45957</v>
      </c>
      <c r="C70" s="129" t="s">
        <v>146</v>
      </c>
      <c r="D70" s="129" t="s">
        <v>147</v>
      </c>
      <c r="E70" s="129" t="s">
        <v>151</v>
      </c>
      <c r="F70" s="129" t="s">
        <v>149</v>
      </c>
      <c r="G70" s="129" t="s">
        <v>149</v>
      </c>
      <c r="H70" s="129" t="s">
        <v>149</v>
      </c>
      <c r="I70" s="133">
        <v>26844.46</v>
      </c>
      <c r="J70" s="129"/>
    </row>
    <row r="71" ht="28" spans="1:10">
      <c r="A71" s="131">
        <v>1</v>
      </c>
      <c r="B71" s="132">
        <v>45957</v>
      </c>
      <c r="C71" s="129" t="s">
        <v>146</v>
      </c>
      <c r="D71" s="129" t="s">
        <v>147</v>
      </c>
      <c r="E71" s="129" t="s">
        <v>148</v>
      </c>
      <c r="F71" s="129" t="s">
        <v>149</v>
      </c>
      <c r="G71" s="129" t="s">
        <v>149</v>
      </c>
      <c r="H71" s="129" t="s">
        <v>149</v>
      </c>
      <c r="I71" s="133">
        <v>4440.32</v>
      </c>
      <c r="J71" s="129"/>
    </row>
    <row r="72" ht="28" spans="1:10">
      <c r="A72" s="131">
        <v>1</v>
      </c>
      <c r="B72" s="132">
        <v>45957</v>
      </c>
      <c r="C72" s="129" t="s">
        <v>146</v>
      </c>
      <c r="D72" s="129" t="s">
        <v>147</v>
      </c>
      <c r="E72" s="129" t="s">
        <v>150</v>
      </c>
      <c r="F72" s="129" t="s">
        <v>149</v>
      </c>
      <c r="G72" s="129" t="s">
        <v>149</v>
      </c>
      <c r="H72" s="129" t="s">
        <v>149</v>
      </c>
      <c r="I72" s="133">
        <v>7618.49</v>
      </c>
      <c r="J72" s="129"/>
    </row>
    <row r="73" ht="28" spans="1:10">
      <c r="A73" s="131">
        <v>1</v>
      </c>
      <c r="B73" s="132">
        <v>45957</v>
      </c>
      <c r="C73" s="129" t="s">
        <v>146</v>
      </c>
      <c r="D73" s="129" t="s">
        <v>147</v>
      </c>
      <c r="E73" s="129" t="s">
        <v>151</v>
      </c>
      <c r="F73" s="129" t="s">
        <v>149</v>
      </c>
      <c r="G73" s="129" t="s">
        <v>149</v>
      </c>
      <c r="H73" s="129" t="s">
        <v>149</v>
      </c>
      <c r="I73" s="133">
        <v>23626.97</v>
      </c>
      <c r="J73" s="129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opLeftCell="A65" workbookViewId="0">
      <selection activeCell="F93" sqref="F9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45760</v>
      </c>
      <c r="B3" s="14" t="s">
        <v>10</v>
      </c>
      <c r="C3" s="14" t="s">
        <v>253</v>
      </c>
      <c r="D3" s="15" t="s">
        <v>254</v>
      </c>
      <c r="E3" s="14" t="s">
        <v>255</v>
      </c>
      <c r="F3" s="14" t="s">
        <v>14</v>
      </c>
      <c r="G3" s="16">
        <v>47252</v>
      </c>
      <c r="H3" s="16">
        <v>0.22</v>
      </c>
      <c r="I3" s="116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16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16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16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16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16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256</v>
      </c>
      <c r="D9" s="15" t="s">
        <v>257</v>
      </c>
      <c r="E9" s="14" t="s">
        <v>258</v>
      </c>
      <c r="F9" s="14" t="s">
        <v>161</v>
      </c>
      <c r="G9" s="16">
        <v>18901</v>
      </c>
      <c r="H9" s="16">
        <v>0.21</v>
      </c>
      <c r="I9" s="16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6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259</v>
      </c>
      <c r="G11" s="16">
        <f>14165+4736</f>
        <v>18901</v>
      </c>
      <c r="H11" s="16">
        <v>0.58</v>
      </c>
      <c r="I11" s="16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6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193</v>
      </c>
      <c r="G13" s="16">
        <v>18901</v>
      </c>
      <c r="H13" s="16">
        <v>0.19</v>
      </c>
      <c r="I13" s="16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260</v>
      </c>
      <c r="D14" s="15" t="s">
        <v>261</v>
      </c>
      <c r="E14" s="14" t="s">
        <v>262</v>
      </c>
      <c r="F14" s="16" t="s">
        <v>28</v>
      </c>
      <c r="G14" s="16">
        <f>55044*4</f>
        <v>220176</v>
      </c>
      <c r="H14" s="16">
        <v>0.04</v>
      </c>
      <c r="I14" s="16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263</v>
      </c>
      <c r="D15" s="15" t="s">
        <v>264</v>
      </c>
      <c r="E15" s="14" t="s">
        <v>265</v>
      </c>
      <c r="F15" s="14" t="s">
        <v>154</v>
      </c>
      <c r="G15" s="16">
        <v>6460</v>
      </c>
      <c r="H15" s="16">
        <v>0.2</v>
      </c>
      <c r="I15" s="116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266</v>
      </c>
      <c r="D16" s="15" t="s">
        <v>267</v>
      </c>
      <c r="E16" s="14" t="s">
        <v>268</v>
      </c>
      <c r="F16" s="14" t="s">
        <v>14</v>
      </c>
      <c r="G16" s="16">
        <v>31500</v>
      </c>
      <c r="H16" s="16">
        <v>0.21</v>
      </c>
      <c r="I16" s="16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6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6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6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269</v>
      </c>
      <c r="E20" s="14" t="s">
        <v>270</v>
      </c>
      <c r="F20" s="14" t="s">
        <v>14</v>
      </c>
      <c r="G20" s="16">
        <v>26251</v>
      </c>
      <c r="H20" s="16">
        <v>0.21</v>
      </c>
      <c r="I20" s="16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6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271</v>
      </c>
      <c r="D22" s="15" t="s">
        <v>272</v>
      </c>
      <c r="E22" s="14" t="s">
        <v>273</v>
      </c>
      <c r="F22" s="14" t="s">
        <v>14</v>
      </c>
      <c r="G22" s="16">
        <v>73502</v>
      </c>
      <c r="H22" s="16">
        <v>0.21</v>
      </c>
      <c r="I22" s="16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6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6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6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274</v>
      </c>
      <c r="D26" s="15" t="s">
        <v>275</v>
      </c>
      <c r="E26" s="14" t="s">
        <v>276</v>
      </c>
      <c r="F26" s="14" t="s">
        <v>14</v>
      </c>
      <c r="G26" s="17">
        <v>21000</v>
      </c>
      <c r="H26" s="17">
        <v>0.21</v>
      </c>
      <c r="I26" s="16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6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6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6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277</v>
      </c>
      <c r="D30" s="15" t="s">
        <v>278</v>
      </c>
      <c r="E30" s="14" t="s">
        <v>279</v>
      </c>
      <c r="F30" s="14" t="s">
        <v>14</v>
      </c>
      <c r="G30" s="17">
        <v>8400</v>
      </c>
      <c r="H30" s="17">
        <v>0.21</v>
      </c>
      <c r="I30" s="16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16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6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6">
        <f t="shared" si="0"/>
        <v>2016</v>
      </c>
    </row>
    <row r="34" customHeight="1" spans="1:9">
      <c r="A34" s="117">
        <v>45774</v>
      </c>
      <c r="B34" s="36" t="s">
        <v>10</v>
      </c>
      <c r="C34" s="36" t="s">
        <v>280</v>
      </c>
      <c r="D34" s="118" t="s">
        <v>281</v>
      </c>
      <c r="E34" s="36" t="s">
        <v>282</v>
      </c>
      <c r="F34" s="14" t="s">
        <v>154</v>
      </c>
      <c r="G34" s="16">
        <v>5888</v>
      </c>
      <c r="H34" s="16">
        <v>0.2</v>
      </c>
      <c r="I34" s="16">
        <f t="shared" si="0"/>
        <v>1177.6</v>
      </c>
    </row>
    <row r="35" customHeight="1" spans="1:9">
      <c r="A35" s="119"/>
      <c r="B35" s="46"/>
      <c r="C35" s="46"/>
      <c r="D35" s="120"/>
      <c r="E35" s="46"/>
      <c r="F35" s="14" t="s">
        <v>283</v>
      </c>
      <c r="G35" s="16">
        <v>1912</v>
      </c>
      <c r="H35" s="16">
        <v>0.2</v>
      </c>
      <c r="I35" s="16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284</v>
      </c>
      <c r="D36" s="15" t="s">
        <v>285</v>
      </c>
      <c r="E36" s="14" t="s">
        <v>286</v>
      </c>
      <c r="F36" s="14" t="s">
        <v>161</v>
      </c>
      <c r="G36" s="16">
        <v>82956</v>
      </c>
      <c r="H36" s="16">
        <v>0.21</v>
      </c>
      <c r="I36" s="16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6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287</v>
      </c>
      <c r="G38" s="16">
        <v>82956</v>
      </c>
      <c r="H38" s="16">
        <v>0.08</v>
      </c>
      <c r="I38" s="16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288</v>
      </c>
      <c r="G39" s="16">
        <f>82956*5</f>
        <v>414780</v>
      </c>
      <c r="H39" s="16">
        <v>0.04</v>
      </c>
      <c r="I39" s="16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259</v>
      </c>
      <c r="G40" s="16">
        <v>82956</v>
      </c>
      <c r="H40" s="16">
        <v>0.58</v>
      </c>
      <c r="I40" s="16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289</v>
      </c>
      <c r="E41" s="14" t="s">
        <v>290</v>
      </c>
      <c r="F41" s="14" t="s">
        <v>14</v>
      </c>
      <c r="G41" s="16">
        <v>6826</v>
      </c>
      <c r="H41" s="16">
        <v>0.21</v>
      </c>
      <c r="I41" s="16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6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6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6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291</v>
      </c>
      <c r="E45" s="14" t="s">
        <v>292</v>
      </c>
      <c r="F45" s="14" t="s">
        <v>14</v>
      </c>
      <c r="G45" s="16">
        <v>20000</v>
      </c>
      <c r="H45" s="16">
        <v>0.21</v>
      </c>
      <c r="I45" s="16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6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6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6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293</v>
      </c>
      <c r="D49" s="15" t="s">
        <v>294</v>
      </c>
      <c r="E49" s="14" t="s">
        <v>295</v>
      </c>
      <c r="F49" s="14" t="s">
        <v>14</v>
      </c>
      <c r="G49" s="16">
        <v>1917</v>
      </c>
      <c r="H49" s="16">
        <v>0.21</v>
      </c>
      <c r="I49" s="16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6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6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6">
        <f t="shared" si="0"/>
        <v>460.08</v>
      </c>
    </row>
    <row r="53" customHeight="1" spans="1:9">
      <c r="A53" s="117">
        <v>45785</v>
      </c>
      <c r="B53" s="121" t="s">
        <v>10</v>
      </c>
      <c r="C53" s="121" t="s">
        <v>296</v>
      </c>
      <c r="D53" s="122" t="s">
        <v>297</v>
      </c>
      <c r="E53" s="36" t="s">
        <v>298</v>
      </c>
      <c r="F53" s="14" t="s">
        <v>14</v>
      </c>
      <c r="G53" s="52">
        <v>22597</v>
      </c>
      <c r="H53" s="16">
        <v>0.21</v>
      </c>
      <c r="I53" s="16">
        <f t="shared" si="0"/>
        <v>4745.37</v>
      </c>
    </row>
    <row r="54" customHeight="1" spans="1:9">
      <c r="A54" s="123"/>
      <c r="B54" s="124"/>
      <c r="C54" s="124"/>
      <c r="D54" s="125"/>
      <c r="E54" s="42"/>
      <c r="F54" s="16" t="s">
        <v>15</v>
      </c>
      <c r="G54" s="52">
        <v>22597</v>
      </c>
      <c r="H54" s="16">
        <v>0.08</v>
      </c>
      <c r="I54" s="16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6">
        <f t="shared" si="0"/>
        <v>6300</v>
      </c>
    </row>
    <row r="56" customHeight="1" spans="1:9">
      <c r="A56" s="119"/>
      <c r="B56" s="126"/>
      <c r="C56" s="126"/>
      <c r="D56" s="127"/>
      <c r="E56" s="46"/>
      <c r="F56" s="14" t="s">
        <v>299</v>
      </c>
      <c r="G56" s="52">
        <v>31500</v>
      </c>
      <c r="H56" s="16">
        <v>0.08</v>
      </c>
      <c r="I56" s="16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244</v>
      </c>
      <c r="D57" s="15" t="s">
        <v>300</v>
      </c>
      <c r="E57" s="14" t="s">
        <v>301</v>
      </c>
      <c r="F57" s="14" t="s">
        <v>302</v>
      </c>
      <c r="G57" s="16">
        <v>1500</v>
      </c>
      <c r="H57" s="16">
        <v>0.04</v>
      </c>
      <c r="I57" s="116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303</v>
      </c>
      <c r="E58" s="14" t="s">
        <v>304</v>
      </c>
      <c r="F58" s="14" t="s">
        <v>14</v>
      </c>
      <c r="G58" s="16">
        <v>26250</v>
      </c>
      <c r="H58" s="16">
        <v>0.21</v>
      </c>
      <c r="I58" s="16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6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6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6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305</v>
      </c>
      <c r="E62" s="14" t="s">
        <v>306</v>
      </c>
      <c r="F62" s="14" t="s">
        <v>14</v>
      </c>
      <c r="G62" s="16">
        <v>21000</v>
      </c>
      <c r="H62" s="16">
        <v>0.21</v>
      </c>
      <c r="I62" s="16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6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6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6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307</v>
      </c>
      <c r="E66" s="14" t="s">
        <v>308</v>
      </c>
      <c r="F66" s="14" t="s">
        <v>14</v>
      </c>
      <c r="G66" s="16">
        <v>5250</v>
      </c>
      <c r="H66" s="16">
        <v>0.21</v>
      </c>
      <c r="I66" s="16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6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6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6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309</v>
      </c>
      <c r="D70" s="15" t="s">
        <v>310</v>
      </c>
      <c r="E70" s="14" t="s">
        <v>311</v>
      </c>
      <c r="F70" s="14" t="s">
        <v>14</v>
      </c>
      <c r="G70" s="16">
        <v>31500</v>
      </c>
      <c r="H70" s="16">
        <v>0.21</v>
      </c>
      <c r="I70" s="16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6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6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6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312</v>
      </c>
      <c r="E74" s="14" t="s">
        <v>313</v>
      </c>
      <c r="F74" s="14" t="s">
        <v>14</v>
      </c>
      <c r="G74" s="16">
        <v>31500</v>
      </c>
      <c r="H74" s="16">
        <v>0.21</v>
      </c>
      <c r="I74" s="16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6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6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6">
        <f t="shared" si="1"/>
        <v>3780</v>
      </c>
    </row>
    <row r="78" customHeight="1" spans="1:10">
      <c r="I78" s="97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314</v>
      </c>
    </row>
    <row r="80" customHeight="1" spans="1:10">
      <c r="I80" s="95">
        <f>I78+I79</f>
        <v>320892.7779</v>
      </c>
    </row>
    <row r="83" ht="28.5" spans="1:10">
      <c r="A83" s="128" t="s">
        <v>132</v>
      </c>
      <c r="B83" s="128"/>
      <c r="C83" s="128"/>
      <c r="D83" s="128"/>
      <c r="E83" s="128"/>
      <c r="F83" s="128"/>
      <c r="G83" s="128"/>
      <c r="H83" s="128"/>
      <c r="I83" s="128"/>
      <c r="J83" s="128"/>
    </row>
    <row r="84" customHeight="1" spans="1:10">
      <c r="A84" s="129" t="s">
        <v>133</v>
      </c>
      <c r="B84" s="129" t="s">
        <v>134</v>
      </c>
      <c r="C84" s="129" t="s">
        <v>135</v>
      </c>
      <c r="D84" s="129" t="s">
        <v>136</v>
      </c>
      <c r="E84" s="129" t="s">
        <v>137</v>
      </c>
      <c r="F84" s="130" t="s">
        <v>138</v>
      </c>
      <c r="G84" s="129" t="s">
        <v>139</v>
      </c>
      <c r="H84" s="129" t="s">
        <v>140</v>
      </c>
      <c r="I84" s="129" t="s">
        <v>141</v>
      </c>
      <c r="J84" s="129" t="s">
        <v>142</v>
      </c>
    </row>
    <row r="85" customHeight="1" spans="1:10">
      <c r="A85" s="129"/>
      <c r="B85" s="129"/>
      <c r="C85" s="129"/>
      <c r="D85" s="129" t="s">
        <v>143</v>
      </c>
      <c r="E85" s="129"/>
      <c r="F85" s="130" t="s">
        <v>144</v>
      </c>
      <c r="G85" s="129"/>
      <c r="H85" s="129"/>
      <c r="I85" s="131" t="s">
        <v>145</v>
      </c>
      <c r="J85" s="129"/>
    </row>
    <row r="86" ht="28" spans="1:10">
      <c r="A86" s="131">
        <v>1</v>
      </c>
      <c r="B86" s="132">
        <v>45957</v>
      </c>
      <c r="C86" s="129" t="s">
        <v>146</v>
      </c>
      <c r="D86" s="129" t="s">
        <v>147</v>
      </c>
      <c r="E86" s="129" t="s">
        <v>148</v>
      </c>
      <c r="F86" s="129" t="s">
        <v>149</v>
      </c>
      <c r="G86" s="129" t="s">
        <v>149</v>
      </c>
      <c r="H86" s="129" t="s">
        <v>149</v>
      </c>
      <c r="I86" s="133">
        <v>23447.79</v>
      </c>
      <c r="J86" s="129"/>
    </row>
    <row r="87" ht="28" spans="1:10">
      <c r="A87" s="131">
        <v>1</v>
      </c>
      <c r="B87" s="132">
        <v>45957</v>
      </c>
      <c r="C87" s="129" t="s">
        <v>146</v>
      </c>
      <c r="D87" s="129" t="s">
        <v>147</v>
      </c>
      <c r="E87" s="129" t="s">
        <v>150</v>
      </c>
      <c r="F87" s="129" t="s">
        <v>149</v>
      </c>
      <c r="G87" s="129" t="s">
        <v>149</v>
      </c>
      <c r="H87" s="129" t="s">
        <v>149</v>
      </c>
      <c r="I87" s="133">
        <v>46619.02</v>
      </c>
      <c r="J87" s="129"/>
    </row>
    <row r="88" ht="28" spans="1:10">
      <c r="A88" s="131">
        <v>1</v>
      </c>
      <c r="B88" s="132">
        <v>45957</v>
      </c>
      <c r="C88" s="129" t="s">
        <v>146</v>
      </c>
      <c r="D88" s="129" t="s">
        <v>147</v>
      </c>
      <c r="E88" s="129" t="s">
        <v>151</v>
      </c>
      <c r="F88" s="129" t="s">
        <v>149</v>
      </c>
      <c r="G88" s="129" t="s">
        <v>149</v>
      </c>
      <c r="H88" s="129" t="s">
        <v>149</v>
      </c>
      <c r="I88" s="133">
        <v>10777.57</v>
      </c>
      <c r="J88" s="129"/>
    </row>
    <row r="89" ht="28" spans="1:10">
      <c r="A89" s="131">
        <v>1</v>
      </c>
      <c r="B89" s="132">
        <v>45957</v>
      </c>
      <c r="C89" s="129" t="s">
        <v>146</v>
      </c>
      <c r="D89" s="129" t="s">
        <v>147</v>
      </c>
      <c r="E89" s="129" t="s">
        <v>148</v>
      </c>
      <c r="F89" s="129" t="s">
        <v>149</v>
      </c>
      <c r="G89" s="129" t="s">
        <v>149</v>
      </c>
      <c r="H89" s="129" t="s">
        <v>149</v>
      </c>
      <c r="I89" s="133">
        <v>2343.12</v>
      </c>
      <c r="J89" s="129"/>
    </row>
    <row r="90" ht="28" spans="1:10">
      <c r="A90" s="131">
        <v>1</v>
      </c>
      <c r="B90" s="132">
        <v>45957</v>
      </c>
      <c r="C90" s="129" t="s">
        <v>146</v>
      </c>
      <c r="D90" s="129" t="s">
        <v>147</v>
      </c>
      <c r="E90" s="129" t="s">
        <v>150</v>
      </c>
      <c r="F90" s="129" t="s">
        <v>149</v>
      </c>
      <c r="G90" s="129" t="s">
        <v>149</v>
      </c>
      <c r="H90" s="129" t="s">
        <v>149</v>
      </c>
      <c r="I90" s="133">
        <v>5398.47</v>
      </c>
      <c r="J90" s="129"/>
    </row>
    <row r="91" ht="28" spans="1:10">
      <c r="A91" s="131">
        <v>1</v>
      </c>
      <c r="B91" s="132">
        <v>45957</v>
      </c>
      <c r="C91" s="129" t="s">
        <v>146</v>
      </c>
      <c r="D91" s="129" t="s">
        <v>147</v>
      </c>
      <c r="E91" s="129" t="s">
        <v>151</v>
      </c>
      <c r="F91" s="129" t="s">
        <v>149</v>
      </c>
      <c r="G91" s="129" t="s">
        <v>149</v>
      </c>
      <c r="H91" s="129" t="s">
        <v>149</v>
      </c>
      <c r="I91" s="133">
        <v>22343.01</v>
      </c>
      <c r="J91" s="129"/>
    </row>
    <row r="92" customHeight="1" spans="1:10">
      <c r="I92" s="95">
        <f>SUM(I86:I91)</f>
        <v>110928.98</v>
      </c>
    </row>
    <row r="93" customHeight="1" spans="1:10">
      <c r="H93" s="95" t="s">
        <v>315</v>
      </c>
      <c r="I93" s="95">
        <v>110870.72</v>
      </c>
    </row>
    <row r="94" customHeight="1" spans="1:10">
      <c r="I94" s="95">
        <f>I92-I93</f>
        <v>58.2599999999948</v>
      </c>
    </row>
  </sheetData>
  <autoFilter xmlns:etc="http://www.wps.cn/officeDocument/2017/etCustomData" ref="A1:I78" etc:filterBottomFollowUsedRange="0">
    <extLst/>
  </autoFilter>
  <mergeCells count="99">
    <mergeCell ref="A1:I1"/>
    <mergeCell ref="A83:J83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84:A85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84:B85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84:C85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84:E85"/>
    <mergeCell ref="G84:G85"/>
    <mergeCell ref="H84:H85"/>
    <mergeCell ref="J84:J8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workbookViewId="0">
      <selection activeCell="E10" sqref="E10:E1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33">
        <v>45786</v>
      </c>
      <c r="B3" s="98" t="s">
        <v>10</v>
      </c>
      <c r="C3" s="99" t="s">
        <v>316</v>
      </c>
      <c r="D3" s="100" t="s">
        <v>317</v>
      </c>
      <c r="E3" s="101" t="s">
        <v>318</v>
      </c>
      <c r="F3" s="14" t="s">
        <v>14</v>
      </c>
      <c r="G3" s="102">
        <v>15750</v>
      </c>
      <c r="H3" s="17">
        <v>0.21</v>
      </c>
      <c r="I3" s="17">
        <f t="shared" ref="I3:I66" si="0">G3*H3</f>
        <v>3307.5</v>
      </c>
    </row>
    <row r="4" customHeight="1" spans="1:9">
      <c r="A4" s="39"/>
      <c r="B4" s="103"/>
      <c r="C4" s="104"/>
      <c r="D4" s="105"/>
      <c r="E4" s="106"/>
      <c r="F4" s="14" t="s">
        <v>154</v>
      </c>
      <c r="G4" s="102">
        <f>249+376+425+249+376+425</f>
        <v>2100</v>
      </c>
      <c r="H4" s="17">
        <v>0.2</v>
      </c>
      <c r="I4" s="17">
        <f t="shared" si="0"/>
        <v>420</v>
      </c>
    </row>
    <row r="5" customHeight="1" spans="1:9">
      <c r="A5" s="39"/>
      <c r="B5" s="103"/>
      <c r="C5" s="104"/>
      <c r="D5" s="105"/>
      <c r="E5" s="106"/>
      <c r="F5" s="16" t="s">
        <v>15</v>
      </c>
      <c r="G5" s="102">
        <v>15750</v>
      </c>
      <c r="H5" s="17">
        <v>0.08</v>
      </c>
      <c r="I5" s="17">
        <f t="shared" si="0"/>
        <v>1260</v>
      </c>
    </row>
    <row r="6" customHeight="1" spans="1:9">
      <c r="A6" s="39"/>
      <c r="B6" s="107"/>
      <c r="C6" s="108"/>
      <c r="D6" s="109"/>
      <c r="E6" s="106"/>
      <c r="F6" s="14" t="s">
        <v>14</v>
      </c>
      <c r="G6" s="102">
        <v>15750</v>
      </c>
      <c r="H6" s="17">
        <v>0.21</v>
      </c>
      <c r="I6" s="17">
        <f t="shared" si="0"/>
        <v>3307.5</v>
      </c>
    </row>
    <row r="7" customHeight="1" spans="1:9">
      <c r="A7" s="39"/>
      <c r="B7" s="107"/>
      <c r="C7" s="108"/>
      <c r="D7" s="109"/>
      <c r="E7" s="106"/>
      <c r="F7" s="16" t="s">
        <v>15</v>
      </c>
      <c r="G7" s="102">
        <v>15750</v>
      </c>
      <c r="H7" s="17">
        <v>0.08</v>
      </c>
      <c r="I7" s="17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7">
        <f t="shared" si="0"/>
        <v>6300</v>
      </c>
    </row>
    <row r="9" customHeight="1" spans="1:9">
      <c r="A9" s="43"/>
      <c r="B9" s="110"/>
      <c r="C9" s="111"/>
      <c r="D9" s="112"/>
      <c r="E9" s="113"/>
      <c r="F9" s="14" t="s">
        <v>299</v>
      </c>
      <c r="G9" s="102">
        <v>31500</v>
      </c>
      <c r="H9" s="17">
        <v>0.08</v>
      </c>
      <c r="I9" s="17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319</v>
      </c>
      <c r="E10" s="21" t="s">
        <v>320</v>
      </c>
      <c r="F10" s="14" t="s">
        <v>161</v>
      </c>
      <c r="G10" s="17">
        <v>5250</v>
      </c>
      <c r="H10" s="17">
        <v>0.21</v>
      </c>
      <c r="I10" s="17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7">
        <f t="shared" si="0"/>
        <v>420</v>
      </c>
    </row>
    <row r="12" customHeight="1" spans="1:9">
      <c r="A12" s="19"/>
      <c r="B12" s="114"/>
      <c r="C12" s="20"/>
      <c r="D12" s="22"/>
      <c r="E12" s="20"/>
      <c r="F12" s="16" t="s">
        <v>259</v>
      </c>
      <c r="G12" s="17">
        <v>5250</v>
      </c>
      <c r="H12" s="17">
        <v>0.58</v>
      </c>
      <c r="I12" s="17">
        <f t="shared" si="0"/>
        <v>3045</v>
      </c>
    </row>
    <row r="13" customHeight="1" spans="1:9">
      <c r="A13" s="19"/>
      <c r="B13" s="114"/>
      <c r="C13" s="20"/>
      <c r="D13" s="22"/>
      <c r="E13" s="20"/>
      <c r="F13" s="16" t="s">
        <v>321</v>
      </c>
      <c r="G13" s="17">
        <f>5*5+10</f>
        <v>35</v>
      </c>
      <c r="H13" s="17">
        <v>0</v>
      </c>
      <c r="I13" s="17">
        <f t="shared" si="0"/>
        <v>0</v>
      </c>
    </row>
    <row r="14" customHeight="1" spans="1:9">
      <c r="A14" s="19"/>
      <c r="B14" s="114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7">
        <f t="shared" si="0"/>
        <v>1050</v>
      </c>
    </row>
    <row r="15" customHeight="1" spans="1:9">
      <c r="A15" s="19"/>
      <c r="B15" s="114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322</v>
      </c>
      <c r="D16" s="22" t="s">
        <v>323</v>
      </c>
      <c r="E16" s="21" t="s">
        <v>324</v>
      </c>
      <c r="F16" s="14" t="s">
        <v>14</v>
      </c>
      <c r="G16" s="17">
        <v>24428</v>
      </c>
      <c r="H16" s="16">
        <v>0.21</v>
      </c>
      <c r="I16" s="17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7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7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7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325</v>
      </c>
      <c r="D20" s="22" t="s">
        <v>326</v>
      </c>
      <c r="E20" s="21" t="s">
        <v>327</v>
      </c>
      <c r="F20" s="14" t="s">
        <v>14</v>
      </c>
      <c r="G20" s="17">
        <v>10500</v>
      </c>
      <c r="H20" s="17">
        <v>0.21</v>
      </c>
      <c r="I20" s="17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7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328</v>
      </c>
      <c r="G22" s="16">
        <f>10500*5</f>
        <v>52500</v>
      </c>
      <c r="H22" s="16">
        <v>0.04</v>
      </c>
      <c r="I22" s="17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7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329</v>
      </c>
      <c r="E24" s="14" t="s">
        <v>330</v>
      </c>
      <c r="F24" s="14" t="s">
        <v>14</v>
      </c>
      <c r="G24" s="16">
        <f>1543+490+724</f>
        <v>2757</v>
      </c>
      <c r="H24" s="16">
        <v>0.21</v>
      </c>
      <c r="I24" s="17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7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7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331</v>
      </c>
      <c r="E27" s="14" t="s">
        <v>332</v>
      </c>
      <c r="F27" s="14" t="s">
        <v>14</v>
      </c>
      <c r="G27" s="16">
        <v>63000</v>
      </c>
      <c r="H27" s="16">
        <v>0.21</v>
      </c>
      <c r="I27" s="17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7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7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7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333</v>
      </c>
      <c r="D31" s="22" t="s">
        <v>334</v>
      </c>
      <c r="E31" s="21" t="s">
        <v>335</v>
      </c>
      <c r="F31" s="14" t="s">
        <v>14</v>
      </c>
      <c r="G31" s="17">
        <v>18625</v>
      </c>
      <c r="H31" s="17">
        <v>0.21</v>
      </c>
      <c r="I31" s="17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7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7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7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336</v>
      </c>
      <c r="D35" s="22" t="s">
        <v>337</v>
      </c>
      <c r="E35" s="21" t="s">
        <v>338</v>
      </c>
      <c r="F35" s="14" t="s">
        <v>14</v>
      </c>
      <c r="G35" s="17">
        <v>6446</v>
      </c>
      <c r="H35" s="16">
        <v>0.21</v>
      </c>
      <c r="I35" s="17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339</v>
      </c>
      <c r="E39" s="21" t="s">
        <v>340</v>
      </c>
      <c r="F39" s="14" t="s">
        <v>259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341</v>
      </c>
      <c r="E40" s="14" t="s">
        <v>342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343</v>
      </c>
      <c r="D44" s="15" t="s">
        <v>344</v>
      </c>
      <c r="E44" s="115" t="s">
        <v>345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5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5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5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346</v>
      </c>
      <c r="E48" s="21" t="s">
        <v>347</v>
      </c>
      <c r="F48" s="14" t="s">
        <v>259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321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348</v>
      </c>
      <c r="D50" s="15" t="s">
        <v>349</v>
      </c>
      <c r="E50" s="14" t="s">
        <v>350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351</v>
      </c>
      <c r="D54" s="22" t="s">
        <v>352</v>
      </c>
      <c r="E54" s="21" t="s">
        <v>353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354</v>
      </c>
      <c r="E58" s="14" t="s">
        <v>355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356</v>
      </c>
      <c r="E62" s="21" t="s">
        <v>357</v>
      </c>
      <c r="F62" s="14" t="s">
        <v>358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359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9">
      <c r="A65" s="19"/>
      <c r="B65" s="20"/>
      <c r="C65" s="14"/>
      <c r="D65" s="22"/>
      <c r="E65" s="20"/>
      <c r="F65" s="14" t="s">
        <v>360</v>
      </c>
      <c r="G65" s="17">
        <v>44980</v>
      </c>
      <c r="H65" s="17">
        <v>0.12</v>
      </c>
      <c r="I65" s="17">
        <f t="shared" si="0"/>
        <v>5397.6</v>
      </c>
    </row>
    <row r="66" customHeight="1" spans="1:9">
      <c r="A66" s="19"/>
      <c r="B66" s="20"/>
      <c r="C66" s="14"/>
      <c r="D66" s="22"/>
      <c r="E66" s="20"/>
      <c r="F66" s="16" t="s">
        <v>361</v>
      </c>
      <c r="G66" s="17">
        <v>44980</v>
      </c>
      <c r="H66" s="17">
        <v>0.58</v>
      </c>
      <c r="I66" s="17">
        <f t="shared" si="0"/>
        <v>26088.4</v>
      </c>
    </row>
    <row r="67" customHeight="1" spans="1:9">
      <c r="A67" s="19"/>
      <c r="B67" s="20"/>
      <c r="C67" s="14"/>
      <c r="D67" s="22"/>
      <c r="E67" s="20"/>
      <c r="F67" s="14" t="s">
        <v>321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9">
      <c r="A68" s="19">
        <v>45816</v>
      </c>
      <c r="B68" s="20" t="s">
        <v>10</v>
      </c>
      <c r="C68" s="14" t="s">
        <v>362</v>
      </c>
      <c r="D68" s="22" t="s">
        <v>363</v>
      </c>
      <c r="E68" s="21" t="s">
        <v>364</v>
      </c>
      <c r="F68" s="14" t="s">
        <v>358</v>
      </c>
      <c r="G68" s="17">
        <v>48196</v>
      </c>
      <c r="H68" s="17">
        <v>0.21</v>
      </c>
      <c r="I68" s="17">
        <f t="shared" si="1"/>
        <v>10121.16</v>
      </c>
    </row>
    <row r="69" customHeight="1" spans="1:9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9">
      <c r="A70" s="19"/>
      <c r="B70" s="20"/>
      <c r="C70" s="30"/>
      <c r="D70" s="22"/>
      <c r="E70" s="20"/>
      <c r="F70" s="16" t="s">
        <v>359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9">
      <c r="A71" s="19"/>
      <c r="B71" s="20"/>
      <c r="C71" s="30"/>
      <c r="D71" s="22"/>
      <c r="E71" s="20"/>
      <c r="F71" s="14" t="s">
        <v>360</v>
      </c>
      <c r="G71" s="17">
        <v>48196</v>
      </c>
      <c r="H71" s="17">
        <v>0.12</v>
      </c>
      <c r="I71" s="17">
        <f t="shared" si="1"/>
        <v>5783.52</v>
      </c>
    </row>
    <row r="72" customHeight="1" spans="1:9">
      <c r="A72" s="19"/>
      <c r="B72" s="20"/>
      <c r="C72" s="30"/>
      <c r="D72" s="22"/>
      <c r="E72" s="20"/>
      <c r="F72" s="16" t="s">
        <v>361</v>
      </c>
      <c r="G72" s="17">
        <v>48196</v>
      </c>
      <c r="H72" s="17">
        <v>0.58</v>
      </c>
      <c r="I72" s="17">
        <f t="shared" si="1"/>
        <v>27953.68</v>
      </c>
    </row>
    <row r="73" customHeight="1" spans="1:9">
      <c r="A73" s="19"/>
      <c r="B73" s="20"/>
      <c r="C73" s="30"/>
      <c r="D73" s="22"/>
      <c r="E73" s="20"/>
      <c r="F73" s="14" t="s">
        <v>321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9">
      <c r="A74" s="13">
        <v>45821</v>
      </c>
      <c r="B74" s="14" t="s">
        <v>10</v>
      </c>
      <c r="C74" s="14" t="s">
        <v>365</v>
      </c>
      <c r="D74" s="15" t="s">
        <v>366</v>
      </c>
      <c r="E74" s="14" t="s">
        <v>367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9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9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9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9">
      <c r="E78" s="95"/>
      <c r="I78" s="97">
        <f>SUM(I3:I77)</f>
        <v>468657.13</v>
      </c>
    </row>
  </sheetData>
  <autoFilter xmlns:etc="http://www.wps.cn/officeDocument/2017/etCustomData" ref="A1:I78" etc:filterBottomFollowUsedRange="0">
    <extLst/>
  </autoFilter>
  <mergeCells count="86">
    <mergeCell ref="A1:I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selection activeCell="K19" sqref="K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45775</v>
      </c>
      <c r="B3" s="20" t="s">
        <v>10</v>
      </c>
      <c r="C3" s="21" t="s">
        <v>368</v>
      </c>
      <c r="D3" s="22" t="s">
        <v>369</v>
      </c>
      <c r="E3" s="21" t="s">
        <v>370</v>
      </c>
      <c r="F3" s="14" t="s">
        <v>161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161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161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161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161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161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371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372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373</v>
      </c>
      <c r="D18" s="22" t="s">
        <v>374</v>
      </c>
      <c r="E18" s="21" t="s">
        <v>375</v>
      </c>
      <c r="F18" s="14" t="s">
        <v>358</v>
      </c>
      <c r="G18" s="17">
        <v>32132</v>
      </c>
      <c r="H18" s="17">
        <v>0.21</v>
      </c>
      <c r="I18" s="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358</v>
      </c>
      <c r="G20" s="17">
        <f>31500*1.02</f>
        <v>32130</v>
      </c>
      <c r="H20" s="17">
        <v>0.21</v>
      </c>
      <c r="I20" s="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359</v>
      </c>
      <c r="G22" s="17">
        <f>64262*4</f>
        <v>257048</v>
      </c>
      <c r="H22" s="17">
        <v>0.04</v>
      </c>
      <c r="I22" s="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376</v>
      </c>
      <c r="G23" s="17">
        <v>64262</v>
      </c>
      <c r="H23" s="17">
        <v>0.08</v>
      </c>
      <c r="I23" s="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361</v>
      </c>
      <c r="G24" s="17">
        <v>64262</v>
      </c>
      <c r="H24" s="17">
        <v>0</v>
      </c>
      <c r="I24" s="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321</v>
      </c>
      <c r="G25" s="17">
        <f>3*4*10+10</f>
        <v>130</v>
      </c>
      <c r="H25" s="17">
        <v>0</v>
      </c>
      <c r="I25" s="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377</v>
      </c>
      <c r="E26" s="21" t="s">
        <v>378</v>
      </c>
      <c r="F26" s="14" t="s">
        <v>358</v>
      </c>
      <c r="G26" s="17">
        <v>32130</v>
      </c>
      <c r="H26" s="17">
        <v>0.21</v>
      </c>
      <c r="I26" s="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359</v>
      </c>
      <c r="G28" s="17">
        <f>32130*4</f>
        <v>128520</v>
      </c>
      <c r="H28" s="17">
        <v>0.04</v>
      </c>
      <c r="I28" s="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376</v>
      </c>
      <c r="G29" s="17">
        <f>31500*1.02</f>
        <v>32130</v>
      </c>
      <c r="H29" s="17">
        <v>0.08</v>
      </c>
      <c r="I29" s="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361</v>
      </c>
      <c r="G30" s="17">
        <f>31500*1.02</f>
        <v>32130</v>
      </c>
      <c r="H30" s="17">
        <v>0</v>
      </c>
      <c r="I30" s="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321</v>
      </c>
      <c r="G31" s="17">
        <f>3*4*10+10</f>
        <v>130</v>
      </c>
      <c r="H31" s="17">
        <v>0</v>
      </c>
      <c r="I31" s="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379</v>
      </c>
      <c r="D32" s="22" t="s">
        <v>380</v>
      </c>
      <c r="E32" s="21" t="s">
        <v>381</v>
      </c>
      <c r="F32" s="14" t="s">
        <v>358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161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359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376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259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259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321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382</v>
      </c>
      <c r="E41" s="21" t="s">
        <v>383</v>
      </c>
      <c r="F41" s="14" t="s">
        <v>161</v>
      </c>
      <c r="G41" s="17">
        <v>6304</v>
      </c>
      <c r="H41" s="17">
        <v>0.21</v>
      </c>
      <c r="I41" s="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384</v>
      </c>
      <c r="G44" s="17">
        <v>6304</v>
      </c>
      <c r="H44" s="17">
        <v>0.12</v>
      </c>
      <c r="I44" s="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259</v>
      </c>
      <c r="G45" s="17">
        <v>6304</v>
      </c>
      <c r="H45" s="17">
        <v>0.58</v>
      </c>
      <c r="I45" s="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321</v>
      </c>
      <c r="G46" s="17">
        <f>4*5*10+10</f>
        <v>210</v>
      </c>
      <c r="H46" s="17">
        <v>0</v>
      </c>
      <c r="I46" s="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385</v>
      </c>
      <c r="E47" s="14" t="s">
        <v>386</v>
      </c>
      <c r="F47" s="14" t="s">
        <v>14</v>
      </c>
      <c r="G47" s="16">
        <v>7351</v>
      </c>
      <c r="H47" s="16">
        <v>0.21</v>
      </c>
      <c r="I47" s="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387</v>
      </c>
      <c r="D51" s="15" t="s">
        <v>388</v>
      </c>
      <c r="E51" s="14" t="s">
        <v>389</v>
      </c>
      <c r="F51" s="14" t="s">
        <v>14</v>
      </c>
      <c r="G51" s="17">
        <v>20727</v>
      </c>
      <c r="H51" s="17">
        <v>0.21</v>
      </c>
      <c r="I51" s="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390</v>
      </c>
      <c r="D55" s="22" t="s">
        <v>391</v>
      </c>
      <c r="E55" s="21" t="s">
        <v>392</v>
      </c>
      <c r="F55" s="14" t="s">
        <v>14</v>
      </c>
      <c r="G55" s="17">
        <v>5871</v>
      </c>
      <c r="H55" s="17">
        <v>0.21</v>
      </c>
      <c r="I55" s="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393</v>
      </c>
      <c r="D59" s="15" t="s">
        <v>394</v>
      </c>
      <c r="E59" s="14" t="s">
        <v>395</v>
      </c>
      <c r="F59" s="14" t="s">
        <v>14</v>
      </c>
      <c r="G59" s="16">
        <v>9870</v>
      </c>
      <c r="H59" s="16">
        <v>0.21</v>
      </c>
      <c r="I59" s="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396</v>
      </c>
      <c r="G61" s="16">
        <v>5380</v>
      </c>
      <c r="H61" s="16">
        <v>0.04</v>
      </c>
      <c r="I61" s="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393</v>
      </c>
      <c r="D63" s="15" t="s">
        <v>397</v>
      </c>
      <c r="E63" s="14" t="s">
        <v>398</v>
      </c>
      <c r="F63" s="14" t="s">
        <v>14</v>
      </c>
      <c r="G63" s="16">
        <v>16835</v>
      </c>
      <c r="H63" s="16">
        <v>0.21</v>
      </c>
      <c r="I63" s="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399</v>
      </c>
      <c r="E66" s="14" t="s">
        <v>400</v>
      </c>
      <c r="F66" s="14" t="s">
        <v>14</v>
      </c>
      <c r="G66" s="16">
        <v>3150</v>
      </c>
      <c r="H66" s="16">
        <v>0.21</v>
      </c>
      <c r="I66" s="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401</v>
      </c>
      <c r="E70" s="14" t="s">
        <v>402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403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404</v>
      </c>
      <c r="D75" s="22" t="s">
        <v>405</v>
      </c>
      <c r="E75" s="21" t="s">
        <v>406</v>
      </c>
      <c r="F75" s="14" t="s">
        <v>358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359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376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361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321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393</v>
      </c>
      <c r="D81" s="22" t="s">
        <v>407</v>
      </c>
      <c r="E81" s="21" t="s">
        <v>408</v>
      </c>
      <c r="F81" s="14" t="s">
        <v>409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410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411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393</v>
      </c>
      <c r="D85" s="22" t="s">
        <v>412</v>
      </c>
      <c r="E85" s="21" t="s">
        <v>413</v>
      </c>
      <c r="F85" s="14" t="s">
        <v>414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410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411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415</v>
      </c>
      <c r="E88" s="21" t="s">
        <v>416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417</v>
      </c>
      <c r="E92" s="14" t="s">
        <v>418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419</v>
      </c>
      <c r="D94" s="22" t="s">
        <v>420</v>
      </c>
      <c r="E94" s="21" t="s">
        <v>421</v>
      </c>
      <c r="F94" s="14" t="s">
        <v>422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423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9">
      <c r="A97" s="19"/>
      <c r="B97" s="20"/>
      <c r="C97" s="20"/>
      <c r="D97" s="22"/>
      <c r="E97" s="20"/>
      <c r="F97" s="14" t="s">
        <v>424</v>
      </c>
      <c r="G97" s="17">
        <v>43680</v>
      </c>
      <c r="H97" s="17">
        <v>0.08</v>
      </c>
      <c r="I97" s="17">
        <f t="shared" si="1"/>
        <v>3494.4</v>
      </c>
    </row>
    <row r="98" customHeight="1" spans="1:9">
      <c r="A98" s="19"/>
      <c r="B98" s="20"/>
      <c r="C98" s="20"/>
      <c r="D98" s="22"/>
      <c r="E98" s="20"/>
      <c r="F98" s="16" t="s">
        <v>425</v>
      </c>
      <c r="G98" s="17">
        <v>43680</v>
      </c>
      <c r="H98" s="17">
        <v>0.58</v>
      </c>
      <c r="I98" s="17">
        <f t="shared" si="1"/>
        <v>25334.4</v>
      </c>
    </row>
    <row r="99" customHeight="1" spans="1:9">
      <c r="A99" s="13">
        <v>45850</v>
      </c>
      <c r="B99" s="14" t="s">
        <v>10</v>
      </c>
      <c r="C99" s="14" t="s">
        <v>393</v>
      </c>
      <c r="D99" s="15" t="s">
        <v>426</v>
      </c>
      <c r="E99" s="14" t="s">
        <v>427</v>
      </c>
      <c r="F99" s="14" t="s">
        <v>14</v>
      </c>
      <c r="G99" s="16">
        <v>10478</v>
      </c>
      <c r="H99" s="16">
        <v>0.21</v>
      </c>
      <c r="I99" s="17">
        <f t="shared" si="1"/>
        <v>2200.38</v>
      </c>
    </row>
    <row r="100" customHeight="1" spans="1:9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7">
        <f t="shared" si="1"/>
        <v>419.12</v>
      </c>
    </row>
    <row r="101" customHeight="1" spans="1:9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7">
        <f t="shared" si="1"/>
        <v>1058.88</v>
      </c>
    </row>
    <row r="102" customHeight="1" spans="1:9">
      <c r="I102" s="97">
        <f>SUM(I3:I101)</f>
        <v>584258.93</v>
      </c>
    </row>
  </sheetData>
  <autoFilter xmlns:etc="http://www.wps.cn/officeDocument/2017/etCustomData" ref="A1:I102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7月人民币</vt:lpstr>
      <vt:lpstr>8月人民币 </vt:lpstr>
      <vt:lpstr>9月人民币</vt:lpstr>
      <vt:lpstr>10月人民币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2025-11-17T08:40:40Z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