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9月对账单" sheetId="28" r:id="rId1"/>
    <sheet name="10月对账单" sheetId="29" r:id="rId2"/>
    <sheet name="11月对账单" sheetId="30" r:id="rId3"/>
    <sheet name="11月对账单 (2)" sheetId="32" r:id="rId4"/>
    <sheet name="美金" sheetId="31" r:id="rId5"/>
  </sheets>
  <definedNames>
    <definedName name="_xlnm._FilterDatabase" localSheetId="0" hidden="1">'9月对账单'!$A$1:$I$9</definedName>
    <definedName name="_xlnm._FilterDatabase" localSheetId="1" hidden="1">'10月对账单'!$A$1:$I$43</definedName>
    <definedName name="_xlnm._FilterDatabase" localSheetId="2" hidden="1">'11月对账单'!$A$1:$I$56</definedName>
    <definedName name="_xlnm._FilterDatabase" localSheetId="3" hidden="1">'11月对账单 (2)'!$A$1:$I$42</definedName>
    <definedName name="_xlnm._FilterDatabase" localSheetId="4" hidden="1">美金!$A$1:$I$5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<sst xmlns="http://schemas.openxmlformats.org/spreadsheetml/2006/main" count="375" uniqueCount="129">
  <si>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</si>
  <si>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</si>
  <si>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</si>
  <si>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</si>
  <si>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</si>
  <si>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</si>
  <si>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</si>
  <si>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</si>
  <si>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</si>
  <si>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</si>
  <si>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Amber</t>
  </si>
  <si>
    <t>88085
89653
88088</t>
  </si>
  <si>
    <t>RKRBSKD0021</t>
  </si>
  <si>
    <t>POTTER 5868-008-700
China 女上装</t>
  </si>
  <si>
    <t>白色RFID织标WLBCRFI013-65*20mm-L码</t>
  </si>
  <si>
    <t>白色RFID织标WLBCRFI013-65*20mm-免费损耗1%</t>
  </si>
  <si>
    <t>白色RFID织标WLBCRFI013-65*20mm-大货样</t>
  </si>
  <si>
    <t>白色缎带洗标CLBCGEN003*5页-60*25mm（加页码）</t>
  </si>
  <si>
    <t>白色吊牌HPBCRFI001-60*95mm-RFID LOGO</t>
  </si>
  <si>
    <t>黑色 吊绳 MRBCGEN004-320*1.5mm</t>
  </si>
  <si>
    <t>RKRBSKD0023</t>
  </si>
  <si>
    <t>POTTER 5868-008-700
China 女上装 补单</t>
  </si>
  <si>
    <t>配比装胶带贴纸  BKSKR24014</t>
  </si>
  <si>
    <t>90428
90430</t>
  </si>
  <si>
    <t>RKRBSKD0025</t>
  </si>
  <si>
    <t>PULPO 8794-008-700
China 女上装</t>
  </si>
  <si>
    <t>蓝黑吊牌HPBCRFI005-120*45mm（背面黑压印）-RFID LOGO</t>
  </si>
  <si>
    <t>黑色吊绳 MRBCGEN004-320*1.5mm</t>
  </si>
  <si>
    <t>白色缎带洗标CLBCGEN003*7页-60*25mm（加页码)</t>
  </si>
  <si>
    <t>蓝黑织标WLBCGEN031（BKWOL24022）-60*32mm</t>
  </si>
  <si>
    <t>蓝黑主标WLBCGEN033 （ BKWOL24026）-32*15mm</t>
  </si>
  <si>
    <t>白色缎带芯片洗标CLBCRFI001-60*25mm-RFID</t>
  </si>
  <si>
    <t>白色缎带芯片洗标CLBCRFI001-60*25mm-RFID大货样</t>
  </si>
  <si>
    <t>90442
90446</t>
  </si>
  <si>
    <t>RKRBSKD0026</t>
  </si>
  <si>
    <t>ASTEROIDE 5768-008-700
China 女上装</t>
  </si>
  <si>
    <t>蓝黑吊牌HPBCRFI006-160*60mm（背面黑压印）-RFID LOGO</t>
  </si>
  <si>
    <t>白色缎带洗标CLBCGEN003*6页-60*25mm（加页码)</t>
  </si>
  <si>
    <t>蓝黑RFID织标WLBCRFI020（BKWOR25002）-65*20mm</t>
  </si>
  <si>
    <t>蓝黑RFID织标WLBCRFI020（BKWOR25002）-65*20mm-免费损耗1%</t>
  </si>
  <si>
    <t>蓝黑RFID织标WLBCRFI020（BKWOR25002）-65*20mm-大货样</t>
  </si>
  <si>
    <t>RKRBSKD0027</t>
  </si>
  <si>
    <t>POTTER 5868-008-700
China 女上装 补单2</t>
  </si>
  <si>
    <t>白色RFID织标WLBCRFI013-65*20mm</t>
  </si>
  <si>
    <t>白色挂耳LPBCGEN001-8*26mm</t>
  </si>
  <si>
    <t>41007
41297</t>
  </si>
  <si>
    <t>RKRBSKD0029</t>
  </si>
  <si>
    <t>LAMBORGHIN 0933-008-700/800
Cambodia 女连衣裙</t>
  </si>
  <si>
    <t>41008
41296</t>
  </si>
  <si>
    <t>RKRBSKD0030</t>
  </si>
  <si>
    <t>SF LAMBORG 0933-222-700/800
Cambodia 女连衣裙</t>
  </si>
  <si>
    <t>RKRBSKD0031</t>
  </si>
  <si>
    <t>LAMBORGHIN 0933-008-700
Cambodia 女连衣裙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</si>
  <si>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</si>
  <si>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</si>
  <si>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</si>
  <si>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</si>
  <si>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</si>
  <si>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</si>
  <si>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</si>
  <si>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</si>
  <si>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</si>
  <si>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</si>
  <si>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</si>
  <si>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</si>
  <si>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</si>
  <si>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</si>
  <si>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</si>
  <si>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</si>
  <si>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</si>
  <si>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套</t>
  </si>
  <si>
    <t>0933/008；SZKR2513150065</t>
  </si>
  <si>
    <t>5868/008；SZKR2513150051</t>
  </si>
  <si>
    <t>标</t>
  </si>
  <si>
    <t>个</t>
  </si>
  <si>
    <t>1208/008；SZKR2513150070</t>
  </si>
  <si>
    <t>平衡项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</si>
  <si>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</si>
  <si>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42550
42552</t>
  </si>
  <si>
    <t>RKRBSKD0032</t>
  </si>
  <si>
    <t>TOBLERONE 1208-008-407
Cambodia 女衬衫</t>
  </si>
  <si>
    <t>白色RFID织标WLBCRFI013-65*20mm（+5%）</t>
  </si>
  <si>
    <t>白色挂耳LPBCGEN001-8*26mm（+5%）</t>
  </si>
  <si>
    <t>白色缎带洗标CLBCGEN003*4页-60*25mm（+5%）</t>
  </si>
  <si>
    <t>白色吊牌HPBCRFI001-60*95mm-RFID LOGO（+5%）</t>
  </si>
  <si>
    <t>42520
42543
42928</t>
  </si>
  <si>
    <t>RKRBSKD0033</t>
  </si>
  <si>
    <t>DELLIAH 1206-777-250/407
China 女衬衫</t>
  </si>
  <si>
    <t>白织标-55*10mm 
WLBCGEN015 (BKWOL24005)</t>
  </si>
  <si>
    <t>白色缎带洗标CLBCGEN003*4页-60*25mm（加页码)</t>
  </si>
  <si>
    <t>白色吊牌HPBCRFI001-60*95mm-RFID LOGO-407色</t>
  </si>
  <si>
    <t>42745
42750</t>
  </si>
  <si>
    <t>RKRBSKD0034</t>
  </si>
  <si>
    <t>LISA 1243-008-711
Cambodia 女衬衫</t>
  </si>
  <si>
    <t>白织标-55*10mm 
WLBCGEN015 (BKWOL24005)（+5%）</t>
  </si>
  <si>
    <t>白色缎带芯片洗标CLBCRFI001-60*25mm-RFID（+5%）</t>
  </si>
  <si>
    <t>43128
43135</t>
  </si>
  <si>
    <t>RKRBSKD0036</t>
  </si>
  <si>
    <t>ALINA 1280-777-250
China 女上装</t>
  </si>
  <si>
    <t>白色缎带洗标CLBCGEN003*5页-60*25mm（加页码)</t>
  </si>
  <si>
    <t>92501
92502
90503</t>
  </si>
  <si>
    <t>RKRBSKD0037</t>
  </si>
  <si>
    <t>ASTEROIDE 5768-128-700
China 女上装</t>
  </si>
  <si>
    <t>白色缎带洗标CLBCGEN003*1页-60*25mm（条码页)</t>
  </si>
  <si>
    <t>RKRBSKD0038</t>
  </si>
  <si>
    <t>PULPO 8794-008-700
China 女上装 补单</t>
  </si>
  <si>
    <t>RKRBSKD0039</t>
  </si>
  <si>
    <t>TOBLERONE 1208-008-407
Cambodia 女衬衫 补单</t>
  </si>
  <si>
    <t>白色缎带洗标CLBCGEN003*4页-60*25mm-407色</t>
  </si>
  <si>
    <t>43312
43340</t>
  </si>
  <si>
    <t>RKRBSKD0040</t>
  </si>
  <si>
    <t>TOBLERONE 1208-008-537
Cambodia 女衬衫 翻单1</t>
  </si>
  <si>
    <t>白色缎带洗标CLBCGEN003*4页-60*25mm</t>
  </si>
  <si>
    <t>空白标BKKBXM24002（60*25mm）</t>
  </si>
  <si>
    <t>42702
43343</t>
  </si>
  <si>
    <t>RKRBSKD0041</t>
  </si>
  <si>
    <t>CHACHI 1232-008-106/300/401
China 女吊带</t>
  </si>
  <si>
    <t>RKRBSKD0043</t>
  </si>
  <si>
    <t>PULPO 8794-008-700
China 女上装 补单2</t>
  </si>
  <si>
    <t>44489
44490</t>
  </si>
  <si>
    <t>RKRBSKD0046</t>
  </si>
  <si>
    <t>COSTA 1486-008-300/406
Cambodia 女上装</t>
  </si>
  <si>
    <t>白色吊牌HPBCGEN011-60*95mm-RFID LOGO-新版</t>
  </si>
  <si>
    <t>1486/008；SZKR2513150079</t>
  </si>
  <si>
    <t>1243/008；SZKR2513150071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</si>
  <si>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</si>
  <si>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RKRBSKD0035</t>
  </si>
  <si>
    <t>LAMBORGHIN 0933-008、0933-222
Cambodia 女连衣裙 补单2</t>
  </si>
  <si>
    <t>缎带BSK警告标  ADBCGEN002-120*55mm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</si>
</sst>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_ "/>
    <numFmt numFmtId="179" formatCode="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8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1" fillId="4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58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8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B39" sqref="B39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8.72727272727273" style="1"/>
    <col min="11" max="11" width="12.8181818181818" style="1"/>
    <col min="12" max="15" width="8.72727272727273" style="1"/>
    <col min="16" max="16" width="12.8181818181818" style="1"/>
    <col min="17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20" t="s">
        <v>9</v>
      </c>
    </row>
    <row r="3" ht="16.5" spans="1:9">
      <c r="A3" s="21">
        <v>45894</v>
      </c>
      <c r="B3" s="22" t="s">
        <v>10</v>
      </c>
      <c r="C3" s="23" t="s">
        <v>11</v>
      </c>
      <c r="D3" s="24" t="s">
        <v>12</v>
      </c>
      <c r="E3" s="23" t="s">
        <v>13</v>
      </c>
      <c r="F3" s="26" t="s">
        <v>14</v>
      </c>
      <c r="G3" s="25">
        <v>930</v>
      </c>
      <c r="H3" s="25">
        <v>0.85</v>
      </c>
      <c r="I3" s="43">
        <f t="shared" ref="I3:I8" si="0">G3*H3</f>
        <v>790.5</v>
      </c>
    </row>
    <row r="4" ht="16.5" spans="1:9">
      <c r="A4" s="21"/>
      <c r="B4" s="22"/>
      <c r="C4" s="23"/>
      <c r="D4" s="24"/>
      <c r="E4" s="23"/>
      <c r="F4" s="26" t="s">
        <v>15</v>
      </c>
      <c r="G4" s="25">
        <v>9</v>
      </c>
      <c r="H4" s="25">
        <v>0</v>
      </c>
      <c r="I4" s="43">
        <f t="shared" si="0"/>
        <v>0</v>
      </c>
    </row>
    <row r="5" ht="16.5" spans="1:9">
      <c r="A5" s="21"/>
      <c r="B5" s="22"/>
      <c r="C5" s="23"/>
      <c r="D5" s="24"/>
      <c r="E5" s="23"/>
      <c r="F5" s="26" t="s">
        <v>16</v>
      </c>
      <c r="G5" s="25">
        <v>20</v>
      </c>
      <c r="H5" s="25">
        <v>0</v>
      </c>
      <c r="I5" s="43">
        <f t="shared" si="0"/>
        <v>0</v>
      </c>
    </row>
    <row r="6" ht="16.5" spans="1:9">
      <c r="A6" s="21"/>
      <c r="B6" s="22"/>
      <c r="C6" s="23"/>
      <c r="D6" s="24"/>
      <c r="E6" s="23"/>
      <c r="F6" s="25" t="s">
        <v>17</v>
      </c>
      <c r="G6" s="25">
        <f>G7*5</f>
        <v>67550</v>
      </c>
      <c r="H6" s="25">
        <v>0.042</v>
      </c>
      <c r="I6" s="43">
        <f t="shared" si="0"/>
        <v>2837.1</v>
      </c>
    </row>
    <row r="7" ht="16.5" spans="1:9">
      <c r="A7" s="21"/>
      <c r="B7" s="22"/>
      <c r="C7" s="23"/>
      <c r="D7" s="24"/>
      <c r="E7" s="23"/>
      <c r="F7" s="23" t="s">
        <v>18</v>
      </c>
      <c r="G7" s="25">
        <f>13500+10</f>
        <v>13510</v>
      </c>
      <c r="H7" s="25">
        <v>0.28</v>
      </c>
      <c r="I7" s="43">
        <f t="shared" si="0"/>
        <v>3782.8</v>
      </c>
    </row>
    <row r="8" ht="16.5" spans="1:9">
      <c r="A8" s="21"/>
      <c r="B8" s="22"/>
      <c r="C8" s="23"/>
      <c r="D8" s="24"/>
      <c r="E8" s="23"/>
      <c r="F8" s="23" t="s">
        <v>19</v>
      </c>
      <c r="G8" s="25">
        <f>13500+10</f>
        <v>13510</v>
      </c>
      <c r="H8" s="25">
        <v>0.1</v>
      </c>
      <c r="I8" s="43">
        <f t="shared" si="0"/>
        <v>1351</v>
      </c>
    </row>
    <row r="9" spans="1:9">
      <c r="I9" s="59">
        <f>SUM(I3:I8)</f>
        <v>8761.4</v>
      </c>
    </row>
  </sheetData>
  <autoFilter xmlns:etc="http://www.wps.cn/officeDocument/2017/etCustomData" ref="A1:I9" etc:filterBottomFollowUsedRange="0">
    <extLst/>
  </autoFilter>
  <mergeCells count="6">
    <mergeCell ref="A1:I1"/>
    <mergeCell ref="A3:A8"/>
    <mergeCell ref="B3:B8"/>
    <mergeCell ref="C3:C8"/>
    <mergeCell ref="D3:D8"/>
    <mergeCell ref="E3:E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63"/>
  <sheetViews>
    <sheetView topLeftCell="A35" workbookViewId="0">
      <selection activeCell="A50" sqref="A50:J54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27.5454545454545" style="1" customWidth="1"/>
    <col min="11" max="11" width="12.8181818181818" style="1"/>
    <col min="12" max="12" width="8.72727272727273" style="1"/>
    <col min="13" max="13" width="9.54545454545454" style="1"/>
    <col min="14" max="15" width="8.72727272727273" style="1"/>
    <col min="16" max="16" width="12.8181818181818" style="1"/>
    <col min="17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hidden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20" t="s">
        <v>9</v>
      </c>
    </row>
    <row r="3" ht="33" hidden="1" spans="1:9">
      <c r="A3" s="21">
        <v>45923</v>
      </c>
      <c r="B3" s="22" t="s">
        <v>10</v>
      </c>
      <c r="C3" s="23">
        <v>89653</v>
      </c>
      <c r="D3" s="24" t="s">
        <v>20</v>
      </c>
      <c r="E3" s="23" t="s">
        <v>21</v>
      </c>
      <c r="F3" s="26" t="s">
        <v>22</v>
      </c>
      <c r="G3" s="25">
        <f>391+513</f>
        <v>904</v>
      </c>
      <c r="H3" s="25">
        <v>0.24</v>
      </c>
      <c r="I3" s="43">
        <f t="shared" ref="I3:I41" si="0">G3*H3</f>
        <v>216.96</v>
      </c>
    </row>
    <row r="4" ht="16.5" hidden="1" spans="1:9">
      <c r="A4" s="21">
        <v>45926</v>
      </c>
      <c r="B4" s="22" t="s">
        <v>10</v>
      </c>
      <c r="C4" s="23" t="s">
        <v>23</v>
      </c>
      <c r="D4" s="24" t="s">
        <v>24</v>
      </c>
      <c r="E4" s="23" t="s">
        <v>25</v>
      </c>
      <c r="F4" s="26" t="s">
        <v>26</v>
      </c>
      <c r="G4" s="25">
        <f>21003+10</f>
        <v>21013</v>
      </c>
      <c r="H4" s="25">
        <v>0.63</v>
      </c>
      <c r="I4" s="25">
        <f t="shared" si="0"/>
        <v>13238.19</v>
      </c>
    </row>
    <row r="5" ht="16.5" hidden="1" spans="1:9">
      <c r="A5" s="21"/>
      <c r="B5" s="22"/>
      <c r="C5" s="23"/>
      <c r="D5" s="24"/>
      <c r="E5" s="23"/>
      <c r="F5" s="23" t="s">
        <v>27</v>
      </c>
      <c r="G5" s="25">
        <v>21013</v>
      </c>
      <c r="H5" s="25">
        <v>0.1</v>
      </c>
      <c r="I5" s="25">
        <f t="shared" si="0"/>
        <v>2101.3</v>
      </c>
    </row>
    <row r="6" ht="16.5" hidden="1" spans="1:9">
      <c r="A6" s="21"/>
      <c r="B6" s="22"/>
      <c r="C6" s="23"/>
      <c r="D6" s="24"/>
      <c r="E6" s="23"/>
      <c r="F6" s="23" t="s">
        <v>28</v>
      </c>
      <c r="G6" s="25">
        <f>21013*7</f>
        <v>147091</v>
      </c>
      <c r="H6" s="25">
        <v>0.042</v>
      </c>
      <c r="I6" s="44">
        <f t="shared" si="0"/>
        <v>6177.822</v>
      </c>
    </row>
    <row r="7" ht="16.5" hidden="1" spans="1:9">
      <c r="A7" s="21"/>
      <c r="B7" s="22"/>
      <c r="C7" s="23"/>
      <c r="D7" s="24"/>
      <c r="E7" s="23"/>
      <c r="F7" s="23" t="s">
        <v>29</v>
      </c>
      <c r="G7" s="25">
        <v>21013</v>
      </c>
      <c r="H7" s="25">
        <v>0.2</v>
      </c>
      <c r="I7" s="25">
        <f t="shared" si="0"/>
        <v>4202.6</v>
      </c>
    </row>
    <row r="8" ht="16.5" hidden="1" spans="1:9">
      <c r="A8" s="21"/>
      <c r="B8" s="22"/>
      <c r="C8" s="23"/>
      <c r="D8" s="24"/>
      <c r="E8" s="23"/>
      <c r="F8" s="22" t="s">
        <v>30</v>
      </c>
      <c r="G8" s="25">
        <v>21013</v>
      </c>
      <c r="H8" s="25">
        <v>0.08</v>
      </c>
      <c r="I8" s="25">
        <f t="shared" si="0"/>
        <v>1681.04</v>
      </c>
    </row>
    <row r="9" ht="16.5" hidden="1" spans="1:9">
      <c r="A9" s="21"/>
      <c r="B9" s="22"/>
      <c r="C9" s="23"/>
      <c r="D9" s="24"/>
      <c r="E9" s="23"/>
      <c r="F9" s="22" t="s">
        <v>31</v>
      </c>
      <c r="G9" s="22">
        <v>21013</v>
      </c>
      <c r="H9" s="22">
        <v>0.58</v>
      </c>
      <c r="I9" s="25">
        <f t="shared" si="0"/>
        <v>12187.54</v>
      </c>
    </row>
    <row r="10" ht="16.5" hidden="1" spans="1:9">
      <c r="A10" s="21"/>
      <c r="B10" s="22"/>
      <c r="C10" s="23"/>
      <c r="D10" s="24"/>
      <c r="E10" s="23"/>
      <c r="F10" s="22" t="s">
        <v>32</v>
      </c>
      <c r="G10" s="22">
        <f>4*5</f>
        <v>20</v>
      </c>
      <c r="H10" s="22">
        <v>0</v>
      </c>
      <c r="I10" s="25">
        <f t="shared" si="0"/>
        <v>0</v>
      </c>
    </row>
    <row r="11" ht="16.5" hidden="1" spans="1:9">
      <c r="A11" s="21">
        <v>45926</v>
      </c>
      <c r="B11" s="22" t="s">
        <v>10</v>
      </c>
      <c r="C11" s="23" t="s">
        <v>33</v>
      </c>
      <c r="D11" s="24" t="s">
        <v>34</v>
      </c>
      <c r="E11" s="23" t="s">
        <v>35</v>
      </c>
      <c r="F11" s="26" t="s">
        <v>36</v>
      </c>
      <c r="G11" s="25">
        <f>17000+10</f>
        <v>17010</v>
      </c>
      <c r="H11" s="25">
        <v>0.78</v>
      </c>
      <c r="I11" s="25">
        <f t="shared" si="0"/>
        <v>13267.8</v>
      </c>
    </row>
    <row r="12" ht="16.5" hidden="1" spans="1:9">
      <c r="A12" s="21"/>
      <c r="B12" s="22"/>
      <c r="C12" s="23"/>
      <c r="D12" s="24"/>
      <c r="E12" s="23"/>
      <c r="F12" s="23" t="s">
        <v>27</v>
      </c>
      <c r="G12" s="25">
        <f>17000+10</f>
        <v>17010</v>
      </c>
      <c r="H12" s="25">
        <v>0.1</v>
      </c>
      <c r="I12" s="25">
        <f t="shared" si="0"/>
        <v>1701</v>
      </c>
    </row>
    <row r="13" ht="16.5" hidden="1" spans="1:9">
      <c r="A13" s="21"/>
      <c r="B13" s="22"/>
      <c r="C13" s="23"/>
      <c r="D13" s="24"/>
      <c r="E13" s="23"/>
      <c r="F13" s="23" t="s">
        <v>37</v>
      </c>
      <c r="G13" s="25">
        <f>17010*6</f>
        <v>102060</v>
      </c>
      <c r="H13" s="25">
        <v>0.042</v>
      </c>
      <c r="I13" s="25">
        <f t="shared" si="0"/>
        <v>4286.52</v>
      </c>
    </row>
    <row r="14" ht="16.5" hidden="1" spans="1:9">
      <c r="A14" s="21"/>
      <c r="B14" s="22"/>
      <c r="C14" s="23"/>
      <c r="D14" s="24"/>
      <c r="E14" s="23"/>
      <c r="F14" s="23" t="s">
        <v>38</v>
      </c>
      <c r="G14" s="25">
        <f>17000+10</f>
        <v>17010</v>
      </c>
      <c r="H14" s="25">
        <v>0.85</v>
      </c>
      <c r="I14" s="25">
        <f t="shared" si="0"/>
        <v>14458.5</v>
      </c>
    </row>
    <row r="15" ht="16.5" hidden="1" spans="1:9">
      <c r="A15" s="21"/>
      <c r="B15" s="22"/>
      <c r="C15" s="23"/>
      <c r="D15" s="24"/>
      <c r="E15" s="23"/>
      <c r="F15" s="23" t="s">
        <v>39</v>
      </c>
      <c r="G15" s="25">
        <v>170</v>
      </c>
      <c r="H15" s="25">
        <v>0</v>
      </c>
      <c r="I15" s="25">
        <f t="shared" si="0"/>
        <v>0</v>
      </c>
    </row>
    <row r="16" ht="16.5" hidden="1" spans="1:9">
      <c r="A16" s="21"/>
      <c r="B16" s="22"/>
      <c r="C16" s="23"/>
      <c r="D16" s="24"/>
      <c r="E16" s="23"/>
      <c r="F16" s="23" t="s">
        <v>40</v>
      </c>
      <c r="G16" s="25">
        <f>4*5</f>
        <v>20</v>
      </c>
      <c r="H16" s="25">
        <v>0</v>
      </c>
      <c r="I16" s="25">
        <f t="shared" si="0"/>
        <v>0</v>
      </c>
    </row>
    <row r="17" ht="16.5" hidden="1" spans="1:9">
      <c r="A17" s="21"/>
      <c r="B17" s="22"/>
      <c r="C17" s="23"/>
      <c r="D17" s="24"/>
      <c r="E17" s="23"/>
      <c r="F17" s="22" t="s">
        <v>30</v>
      </c>
      <c r="G17" s="25">
        <v>17010</v>
      </c>
      <c r="H17" s="25">
        <v>0.08</v>
      </c>
      <c r="I17" s="25">
        <f t="shared" si="0"/>
        <v>1360.8</v>
      </c>
    </row>
    <row r="18" ht="16.5" hidden="1" spans="1:9">
      <c r="A18" s="21">
        <v>45933</v>
      </c>
      <c r="B18" s="22" t="s">
        <v>10</v>
      </c>
      <c r="C18" s="23" t="s">
        <v>11</v>
      </c>
      <c r="D18" s="24" t="s">
        <v>41</v>
      </c>
      <c r="E18" s="23" t="s">
        <v>42</v>
      </c>
      <c r="F18" s="26" t="s">
        <v>43</v>
      </c>
      <c r="G18" s="45">
        <v>666</v>
      </c>
      <c r="H18" s="25">
        <v>0.85</v>
      </c>
      <c r="I18" s="25">
        <f t="shared" si="0"/>
        <v>566.1</v>
      </c>
    </row>
    <row r="19" ht="16.5" hidden="1" spans="1:9">
      <c r="A19" s="21"/>
      <c r="B19" s="22"/>
      <c r="C19" s="23"/>
      <c r="D19" s="24"/>
      <c r="E19" s="23"/>
      <c r="F19" s="26" t="s">
        <v>15</v>
      </c>
      <c r="G19" s="25">
        <v>7</v>
      </c>
      <c r="H19" s="25">
        <v>0</v>
      </c>
      <c r="I19" s="25">
        <f t="shared" si="0"/>
        <v>0</v>
      </c>
    </row>
    <row r="20" ht="16.5" hidden="1" spans="1:9">
      <c r="A20" s="21"/>
      <c r="B20" s="22"/>
      <c r="C20" s="23"/>
      <c r="D20" s="24"/>
      <c r="E20" s="23"/>
      <c r="F20" s="25" t="s">
        <v>17</v>
      </c>
      <c r="G20" s="25">
        <f>676*5</f>
        <v>3380</v>
      </c>
      <c r="H20" s="25">
        <v>0.042</v>
      </c>
      <c r="I20" s="25">
        <f t="shared" si="0"/>
        <v>141.96</v>
      </c>
    </row>
    <row r="21" ht="16.5" hidden="1" spans="1:9">
      <c r="A21" s="21"/>
      <c r="B21" s="22"/>
      <c r="C21" s="23"/>
      <c r="D21" s="24"/>
      <c r="E21" s="23"/>
      <c r="F21" s="25" t="s">
        <v>44</v>
      </c>
      <c r="G21" s="25">
        <v>676</v>
      </c>
      <c r="H21" s="25">
        <v>0.035</v>
      </c>
      <c r="I21" s="25">
        <f t="shared" si="0"/>
        <v>23.66</v>
      </c>
    </row>
    <row r="22" ht="16.5" spans="1:9">
      <c r="A22" s="21">
        <v>45939</v>
      </c>
      <c r="B22" s="22" t="s">
        <v>10</v>
      </c>
      <c r="C22" s="23" t="s">
        <v>45</v>
      </c>
      <c r="D22" s="24" t="s">
        <v>46</v>
      </c>
      <c r="E22" s="23" t="s">
        <v>47</v>
      </c>
      <c r="F22" s="26" t="s">
        <v>43</v>
      </c>
      <c r="G22" s="25">
        <f>54200+20</f>
        <v>54220</v>
      </c>
      <c r="H22" s="17">
        <v>0.85</v>
      </c>
      <c r="I22" s="46">
        <f t="shared" si="0"/>
        <v>46087</v>
      </c>
    </row>
    <row r="23" ht="16.5" spans="1:9">
      <c r="A23" s="21"/>
      <c r="B23" s="22"/>
      <c r="C23" s="23"/>
      <c r="D23" s="24"/>
      <c r="E23" s="23"/>
      <c r="F23" s="26" t="s">
        <v>15</v>
      </c>
      <c r="G23" s="25">
        <v>542</v>
      </c>
      <c r="H23" s="17">
        <v>0</v>
      </c>
      <c r="I23" s="46">
        <f t="shared" si="0"/>
        <v>0</v>
      </c>
    </row>
    <row r="24" ht="16.5" spans="1:9">
      <c r="A24" s="21"/>
      <c r="B24" s="22"/>
      <c r="C24" s="23"/>
      <c r="D24" s="24"/>
      <c r="E24" s="23"/>
      <c r="F24" s="26" t="s">
        <v>16</v>
      </c>
      <c r="G24" s="25">
        <f>5*5*2</f>
        <v>50</v>
      </c>
      <c r="H24" s="17">
        <v>0</v>
      </c>
      <c r="I24" s="46">
        <f t="shared" si="0"/>
        <v>0</v>
      </c>
    </row>
    <row r="25" ht="16.5" spans="1:9">
      <c r="A25" s="21"/>
      <c r="B25" s="22"/>
      <c r="C25" s="23"/>
      <c r="D25" s="24"/>
      <c r="E25" s="23"/>
      <c r="F25" s="25" t="s">
        <v>44</v>
      </c>
      <c r="G25" s="25">
        <v>54220</v>
      </c>
      <c r="H25" s="17">
        <v>0.035</v>
      </c>
      <c r="I25" s="46">
        <f t="shared" si="0"/>
        <v>1897.7</v>
      </c>
    </row>
    <row r="26" ht="16.5" spans="1:9">
      <c r="A26" s="21"/>
      <c r="B26" s="22"/>
      <c r="C26" s="23"/>
      <c r="D26" s="24"/>
      <c r="E26" s="23"/>
      <c r="F26" s="25" t="s">
        <v>17</v>
      </c>
      <c r="G26" s="25">
        <f>54220*5</f>
        <v>271100</v>
      </c>
      <c r="H26" s="17">
        <v>0.042</v>
      </c>
      <c r="I26" s="46">
        <f t="shared" si="0"/>
        <v>11386.2</v>
      </c>
    </row>
    <row r="27" ht="16.5" spans="1:9">
      <c r="A27" s="21"/>
      <c r="B27" s="22"/>
      <c r="C27" s="23"/>
      <c r="D27" s="24"/>
      <c r="E27" s="23"/>
      <c r="F27" s="23" t="s">
        <v>18</v>
      </c>
      <c r="G27" s="25">
        <v>54220</v>
      </c>
      <c r="H27" s="17">
        <v>0.28</v>
      </c>
      <c r="I27" s="46">
        <f t="shared" si="0"/>
        <v>15181.6</v>
      </c>
    </row>
    <row r="28" ht="16.5" spans="1:9">
      <c r="A28" s="21"/>
      <c r="B28" s="22"/>
      <c r="C28" s="23"/>
      <c r="D28" s="24"/>
      <c r="E28" s="23"/>
      <c r="F28" s="22" t="s">
        <v>19</v>
      </c>
      <c r="G28" s="25">
        <v>54220</v>
      </c>
      <c r="H28" s="17">
        <v>0.1</v>
      </c>
      <c r="I28" s="46">
        <f t="shared" si="0"/>
        <v>5422</v>
      </c>
    </row>
    <row r="29" ht="16.5" spans="1:9">
      <c r="A29" s="21">
        <v>45939</v>
      </c>
      <c r="B29" s="22" t="s">
        <v>10</v>
      </c>
      <c r="C29" s="23" t="s">
        <v>48</v>
      </c>
      <c r="D29" s="24" t="s">
        <v>49</v>
      </c>
      <c r="E29" s="23" t="s">
        <v>50</v>
      </c>
      <c r="F29" s="26" t="s">
        <v>43</v>
      </c>
      <c r="G29" s="25">
        <f>3800+20</f>
        <v>3820</v>
      </c>
      <c r="H29" s="17">
        <v>0.85</v>
      </c>
      <c r="I29" s="46">
        <f t="shared" si="0"/>
        <v>3247</v>
      </c>
    </row>
    <row r="30" ht="16.5" spans="1:9">
      <c r="A30" s="21"/>
      <c r="B30" s="22"/>
      <c r="C30" s="23"/>
      <c r="D30" s="24"/>
      <c r="E30" s="23"/>
      <c r="F30" s="26" t="s">
        <v>15</v>
      </c>
      <c r="G30" s="25">
        <v>38</v>
      </c>
      <c r="H30" s="17">
        <v>0</v>
      </c>
      <c r="I30" s="46">
        <f t="shared" si="0"/>
        <v>0</v>
      </c>
    </row>
    <row r="31" ht="16.5" spans="1:9">
      <c r="A31" s="21"/>
      <c r="B31" s="22"/>
      <c r="C31" s="23"/>
      <c r="D31" s="24"/>
      <c r="E31" s="23"/>
      <c r="F31" s="26" t="s">
        <v>16</v>
      </c>
      <c r="G31" s="25">
        <f>5*5*2</f>
        <v>50</v>
      </c>
      <c r="H31" s="17">
        <v>0</v>
      </c>
      <c r="I31" s="46">
        <f t="shared" si="0"/>
        <v>0</v>
      </c>
    </row>
    <row r="32" ht="16.5" spans="1:9">
      <c r="A32" s="21"/>
      <c r="B32" s="22"/>
      <c r="C32" s="23"/>
      <c r="D32" s="24"/>
      <c r="E32" s="23"/>
      <c r="F32" s="25" t="s">
        <v>44</v>
      </c>
      <c r="G32" s="25">
        <v>3820</v>
      </c>
      <c r="H32" s="17">
        <v>0.035</v>
      </c>
      <c r="I32" s="46">
        <f t="shared" si="0"/>
        <v>133.7</v>
      </c>
    </row>
    <row r="33" ht="16.5" spans="1:9">
      <c r="A33" s="21"/>
      <c r="B33" s="22"/>
      <c r="C33" s="23"/>
      <c r="D33" s="24"/>
      <c r="E33" s="23"/>
      <c r="F33" s="25" t="s">
        <v>17</v>
      </c>
      <c r="G33" s="25">
        <f>3820*5</f>
        <v>19100</v>
      </c>
      <c r="H33" s="17">
        <v>0.042</v>
      </c>
      <c r="I33" s="46">
        <f t="shared" si="0"/>
        <v>802.2</v>
      </c>
    </row>
    <row r="34" ht="16.5" spans="1:9">
      <c r="A34" s="21"/>
      <c r="B34" s="22"/>
      <c r="C34" s="23"/>
      <c r="D34" s="24"/>
      <c r="E34" s="23"/>
      <c r="F34" s="23" t="s">
        <v>18</v>
      </c>
      <c r="G34" s="25">
        <v>3820</v>
      </c>
      <c r="H34" s="17">
        <v>0.28</v>
      </c>
      <c r="I34" s="46">
        <f t="shared" si="0"/>
        <v>1069.6</v>
      </c>
    </row>
    <row r="35" ht="16.5" spans="1:9">
      <c r="A35" s="21"/>
      <c r="B35" s="22"/>
      <c r="C35" s="23"/>
      <c r="D35" s="24"/>
      <c r="E35" s="23"/>
      <c r="F35" s="22" t="s">
        <v>19</v>
      </c>
      <c r="G35" s="25">
        <v>3820</v>
      </c>
      <c r="H35" s="17">
        <v>0.1</v>
      </c>
      <c r="I35" s="46">
        <f t="shared" si="0"/>
        <v>382</v>
      </c>
    </row>
    <row r="36" ht="16.5" spans="1:9">
      <c r="A36" s="21">
        <v>45946</v>
      </c>
      <c r="B36" s="22" t="s">
        <v>10</v>
      </c>
      <c r="C36" s="23">
        <v>41007</v>
      </c>
      <c r="D36" s="24" t="s">
        <v>51</v>
      </c>
      <c r="E36" s="23" t="s">
        <v>52</v>
      </c>
      <c r="F36" s="26" t="s">
        <v>43</v>
      </c>
      <c r="G36" s="25">
        <v>2000</v>
      </c>
      <c r="H36" s="17">
        <v>0.85</v>
      </c>
      <c r="I36" s="46">
        <f t="shared" si="0"/>
        <v>1700</v>
      </c>
    </row>
    <row r="37" ht="16.5" spans="1:9">
      <c r="A37" s="21"/>
      <c r="B37" s="22"/>
      <c r="C37" s="23"/>
      <c r="D37" s="24"/>
      <c r="E37" s="23"/>
      <c r="F37" s="26" t="s">
        <v>15</v>
      </c>
      <c r="G37" s="25">
        <f>2000*0.01</f>
        <v>20</v>
      </c>
      <c r="H37" s="17">
        <v>0</v>
      </c>
      <c r="I37" s="46">
        <f t="shared" si="0"/>
        <v>0</v>
      </c>
    </row>
    <row r="38" ht="16.5" spans="1:9">
      <c r="A38" s="21"/>
      <c r="B38" s="22"/>
      <c r="C38" s="23"/>
      <c r="D38" s="24"/>
      <c r="E38" s="23"/>
      <c r="F38" s="25" t="s">
        <v>44</v>
      </c>
      <c r="G38" s="25">
        <v>2000</v>
      </c>
      <c r="H38" s="17">
        <v>0.035</v>
      </c>
      <c r="I38" s="46">
        <f t="shared" si="0"/>
        <v>70</v>
      </c>
    </row>
    <row r="39" ht="16.5" spans="1:9">
      <c r="A39" s="21"/>
      <c r="B39" s="22"/>
      <c r="C39" s="23"/>
      <c r="D39" s="24"/>
      <c r="E39" s="23"/>
      <c r="F39" s="25" t="s">
        <v>17</v>
      </c>
      <c r="G39" s="25">
        <f>2000*5</f>
        <v>10000</v>
      </c>
      <c r="H39" s="17">
        <v>0.042</v>
      </c>
      <c r="I39" s="46">
        <f t="shared" si="0"/>
        <v>420</v>
      </c>
    </row>
    <row r="40" ht="16.5" spans="1:9">
      <c r="A40" s="21"/>
      <c r="B40" s="22"/>
      <c r="C40" s="23"/>
      <c r="D40" s="24"/>
      <c r="E40" s="23"/>
      <c r="F40" s="23" t="s">
        <v>18</v>
      </c>
      <c r="G40" s="25">
        <v>2000</v>
      </c>
      <c r="H40" s="17">
        <v>0.28</v>
      </c>
      <c r="I40" s="46">
        <f t="shared" si="0"/>
        <v>560</v>
      </c>
    </row>
    <row r="41" ht="16.5" spans="1:9">
      <c r="A41" s="21"/>
      <c r="B41" s="22"/>
      <c r="C41" s="23"/>
      <c r="D41" s="24"/>
      <c r="E41" s="23"/>
      <c r="F41" s="22" t="s">
        <v>19</v>
      </c>
      <c r="G41" s="25">
        <v>2000</v>
      </c>
      <c r="H41" s="17">
        <v>0.1</v>
      </c>
      <c r="I41" s="46">
        <f t="shared" si="0"/>
        <v>200</v>
      </c>
    </row>
    <row r="42" ht="16.5" hidden="1" spans="1:9">
      <c r="A42" s="47"/>
      <c r="B42" s="47"/>
      <c r="C42" s="47"/>
      <c r="D42" s="47"/>
      <c r="E42" s="47"/>
      <c r="F42" s="47"/>
      <c r="G42" s="47"/>
      <c r="H42" s="48"/>
      <c r="I42" s="29">
        <f>SUM(I3:I41)</f>
        <v>164170.792</v>
      </c>
    </row>
    <row r="43" spans="1:9">
      <c r="I43" s="49">
        <v>88559</v>
      </c>
    </row>
    <row r="45" spans="1:9">
      <c r="I45" s="1">
        <v>8761.4</v>
      </c>
    </row>
    <row r="46" spans="1:9">
      <c r="I46" s="1">
        <v>88775.96</v>
      </c>
    </row>
    <row r="47" spans="1:9">
      <c r="I47" s="1">
        <v>51469.294</v>
      </c>
    </row>
    <row r="50" ht="28.5" spans="1:13">
      <c r="A50" s="30" t="s">
        <v>53</v>
      </c>
      <c r="B50" s="30"/>
      <c r="C50" s="30"/>
      <c r="D50" s="30"/>
      <c r="E50" s="30"/>
      <c r="F50" s="30"/>
      <c r="G50" s="30"/>
      <c r="H50" s="30"/>
      <c r="I50" s="30"/>
      <c r="J50" s="30"/>
    </row>
    <row r="51" ht="14.5" spans="1:13">
      <c r="A51" s="31" t="s">
        <v>54</v>
      </c>
      <c r="B51" s="31" t="s">
        <v>55</v>
      </c>
      <c r="C51" s="31" t="s">
        <v>56</v>
      </c>
      <c r="D51" s="32" t="s">
        <v>57</v>
      </c>
      <c r="E51" s="31" t="s">
        <v>58</v>
      </c>
      <c r="F51" s="33" t="s">
        <v>59</v>
      </c>
      <c r="G51" s="31" t="s">
        <v>60</v>
      </c>
      <c r="H51" s="31" t="s">
        <v>61</v>
      </c>
      <c r="I51" s="32" t="s">
        <v>62</v>
      </c>
      <c r="J51" s="31" t="s">
        <v>63</v>
      </c>
    </row>
    <row r="52" ht="28.5" spans="1:13">
      <c r="A52" s="31"/>
      <c r="B52" s="31"/>
      <c r="C52" s="31"/>
      <c r="D52" s="34" t="s">
        <v>64</v>
      </c>
      <c r="E52" s="31"/>
      <c r="F52" s="35" t="s">
        <v>65</v>
      </c>
      <c r="G52" s="31"/>
      <c r="H52" s="31"/>
      <c r="I52" s="36" t="s">
        <v>66</v>
      </c>
      <c r="J52" s="31"/>
    </row>
    <row r="53" ht="28" spans="1:13">
      <c r="A53" s="37">
        <v>1</v>
      </c>
      <c r="B53" s="38">
        <v>45989</v>
      </c>
      <c r="C53" s="39" t="s">
        <v>67</v>
      </c>
      <c r="D53" s="39" t="s">
        <v>68</v>
      </c>
      <c r="E53" s="39" t="s">
        <v>69</v>
      </c>
      <c r="F53" s="39"/>
      <c r="G53" s="39" t="s">
        <v>70</v>
      </c>
      <c r="H53" s="39">
        <v>2000</v>
      </c>
      <c r="I53" s="40">
        <f>K53/62020*H53</f>
        <v>2855.82070299903</v>
      </c>
      <c r="J53" s="50" t="s">
        <v>71</v>
      </c>
      <c r="K53" s="51">
        <v>88559</v>
      </c>
      <c r="M53" s="1">
        <v>2855.82</v>
      </c>
    </row>
    <row r="54" ht="28" spans="1:13">
      <c r="A54" s="37">
        <v>1</v>
      </c>
      <c r="B54" s="38">
        <v>45989</v>
      </c>
      <c r="C54" s="39" t="s">
        <v>67</v>
      </c>
      <c r="D54" s="39" t="s">
        <v>68</v>
      </c>
      <c r="E54" s="39" t="s">
        <v>69</v>
      </c>
      <c r="F54" s="39"/>
      <c r="G54" s="39" t="s">
        <v>70</v>
      </c>
      <c r="H54" s="39">
        <v>48200</v>
      </c>
      <c r="I54" s="40">
        <f>K53/62020*H54</f>
        <v>68825.2789422767</v>
      </c>
      <c r="J54" s="50" t="s">
        <v>71</v>
      </c>
      <c r="K54" s="51"/>
      <c r="M54" s="1">
        <v>68825.28</v>
      </c>
    </row>
    <row r="55" ht="28" spans="1:13">
      <c r="A55" s="37">
        <v>1</v>
      </c>
      <c r="B55" s="38">
        <v>45989</v>
      </c>
      <c r="C55" s="39" t="s">
        <v>67</v>
      </c>
      <c r="D55" s="39" t="s">
        <v>68</v>
      </c>
      <c r="E55" s="39" t="s">
        <v>69</v>
      </c>
      <c r="F55" s="39"/>
      <c r="G55" s="39" t="s">
        <v>70</v>
      </c>
      <c r="H55" s="39">
        <v>3820</v>
      </c>
      <c r="I55" s="40">
        <f>K53/62020*H55</f>
        <v>5454.61754272815</v>
      </c>
      <c r="J55" s="50" t="s">
        <v>71</v>
      </c>
      <c r="K55" s="51"/>
      <c r="M55" s="1">
        <v>5454.62</v>
      </c>
    </row>
    <row r="56" ht="28" spans="1:13">
      <c r="A56" s="37">
        <v>1</v>
      </c>
      <c r="B56" s="38">
        <v>45989</v>
      </c>
      <c r="C56" s="39" t="s">
        <v>67</v>
      </c>
      <c r="D56" s="39" t="s">
        <v>68</v>
      </c>
      <c r="E56" s="39" t="s">
        <v>69</v>
      </c>
      <c r="F56" s="39"/>
      <c r="G56" s="39" t="s">
        <v>70</v>
      </c>
      <c r="H56" s="39">
        <v>8000</v>
      </c>
      <c r="I56" s="40">
        <f>K53/62020*H56</f>
        <v>11423.2828119961</v>
      </c>
      <c r="J56" s="50" t="s">
        <v>71</v>
      </c>
      <c r="K56" s="51"/>
      <c r="M56" s="1">
        <v>11423.28</v>
      </c>
    </row>
    <row r="57" ht="28" spans="1:13">
      <c r="A57" s="37">
        <v>1</v>
      </c>
      <c r="B57" s="38">
        <v>45989</v>
      </c>
      <c r="C57" s="39" t="s">
        <v>67</v>
      </c>
      <c r="D57" s="39" t="s">
        <v>68</v>
      </c>
      <c r="E57" s="39" t="s">
        <v>69</v>
      </c>
      <c r="F57" s="39"/>
      <c r="G57" s="39"/>
      <c r="H57" s="39"/>
      <c r="I57" s="40">
        <v>8978.36</v>
      </c>
      <c r="J57" s="52" t="s">
        <v>72</v>
      </c>
      <c r="K57" s="51"/>
    </row>
    <row r="58" ht="28" spans="1:13">
      <c r="A58" s="37">
        <v>1</v>
      </c>
      <c r="B58" s="38">
        <v>45989</v>
      </c>
      <c r="C58" s="39" t="s">
        <v>67</v>
      </c>
      <c r="D58" s="39" t="s">
        <v>68</v>
      </c>
      <c r="E58" s="39" t="s">
        <v>73</v>
      </c>
      <c r="F58" s="39"/>
      <c r="G58" s="39" t="s">
        <v>74</v>
      </c>
      <c r="H58" s="39">
        <v>18000</v>
      </c>
      <c r="I58" s="40">
        <f>K58/34900*H58</f>
        <v>26545.7676790831</v>
      </c>
      <c r="J58" s="53" t="s">
        <v>75</v>
      </c>
      <c r="K58" s="51">
        <v>51469.294</v>
      </c>
      <c r="M58" s="1">
        <v>26545.77</v>
      </c>
    </row>
    <row r="59" ht="28" spans="1:13">
      <c r="A59" s="37">
        <v>1</v>
      </c>
      <c r="B59" s="38">
        <v>45989</v>
      </c>
      <c r="C59" s="39" t="s">
        <v>67</v>
      </c>
      <c r="D59" s="39" t="s">
        <v>68</v>
      </c>
      <c r="E59" s="39" t="s">
        <v>73</v>
      </c>
      <c r="F59" s="39"/>
      <c r="G59" s="39" t="s">
        <v>74</v>
      </c>
      <c r="H59" s="39">
        <v>2900</v>
      </c>
      <c r="I59" s="40">
        <f>K58/34900*H59</f>
        <v>4276.8181260745</v>
      </c>
      <c r="J59" s="53" t="s">
        <v>75</v>
      </c>
      <c r="M59" s="1">
        <v>4276.82</v>
      </c>
    </row>
    <row r="60" ht="28" spans="1:13">
      <c r="A60" s="37">
        <v>1</v>
      </c>
      <c r="B60" s="38">
        <v>45989</v>
      </c>
      <c r="C60" s="39" t="s">
        <v>67</v>
      </c>
      <c r="D60" s="39" t="s">
        <v>68</v>
      </c>
      <c r="E60" s="39" t="s">
        <v>73</v>
      </c>
      <c r="F60" s="39"/>
      <c r="G60" s="39" t="s">
        <v>70</v>
      </c>
      <c r="H60" s="39">
        <v>14000</v>
      </c>
      <c r="I60" s="40">
        <f>K58/34900*H60</f>
        <v>20646.7081948424</v>
      </c>
      <c r="J60" s="53" t="s">
        <v>75</v>
      </c>
      <c r="M60" s="1">
        <v>20646.71</v>
      </c>
    </row>
    <row r="61" ht="14.5" spans="1:13">
      <c r="A61" s="54"/>
      <c r="B61" s="55"/>
      <c r="C61" s="56"/>
      <c r="D61" s="56"/>
      <c r="E61" s="56"/>
      <c r="F61" s="56"/>
      <c r="G61" s="56"/>
      <c r="H61" s="56"/>
      <c r="I61" s="57"/>
      <c r="J61" s="58"/>
    </row>
    <row r="62" spans="1:13">
      <c r="K62" s="51" t="s">
        <v>76</v>
      </c>
    </row>
    <row r="63" spans="1:13">
      <c r="K63" s="1">
        <f>149006.67-149006.654</f>
        <v>0.0160000000032596</v>
      </c>
    </row>
  </sheetData>
  <autoFilter xmlns:etc="http://www.wps.cn/officeDocument/2017/etCustomData" ref="A1:I43" etc:filterBottomFollowUsedRange="0">
    <filterColumn colId="4">
      <filters>
        <filter val="LAMBORGHIN 0933-008-700&#10;Cambodia 女连衣裙 补单"/>
        <filter val="LAMBORGHIN 0933-008-700/800&#10;Cambodia 女连衣裙"/>
        <filter val="SF LAMBORG 0933-222-700/800&#10;Cambodia 女连衣裙"/>
      </filters>
    </filterColumn>
    <extLst/>
  </autoFilter>
  <mergeCells count="39">
    <mergeCell ref="A1:I1"/>
    <mergeCell ref="A50:J50"/>
    <mergeCell ref="A4:A10"/>
    <mergeCell ref="A11:A17"/>
    <mergeCell ref="A18:A21"/>
    <mergeCell ref="A22:A28"/>
    <mergeCell ref="A29:A35"/>
    <mergeCell ref="A36:A41"/>
    <mergeCell ref="A51:A52"/>
    <mergeCell ref="B4:B10"/>
    <mergeCell ref="B11:B17"/>
    <mergeCell ref="B18:B21"/>
    <mergeCell ref="B22:B28"/>
    <mergeCell ref="B29:B35"/>
    <mergeCell ref="B36:B41"/>
    <mergeCell ref="B51:B52"/>
    <mergeCell ref="C4:C10"/>
    <mergeCell ref="C11:C17"/>
    <mergeCell ref="C18:C21"/>
    <mergeCell ref="C22:C28"/>
    <mergeCell ref="C29:C35"/>
    <mergeCell ref="C36:C41"/>
    <mergeCell ref="C51:C52"/>
    <mergeCell ref="D4:D10"/>
    <mergeCell ref="D11:D17"/>
    <mergeCell ref="D18:D21"/>
    <mergeCell ref="D22:D28"/>
    <mergeCell ref="D29:D35"/>
    <mergeCell ref="D36:D41"/>
    <mergeCell ref="E4:E10"/>
    <mergeCell ref="E11:E17"/>
    <mergeCell ref="E18:E21"/>
    <mergeCell ref="E22:E28"/>
    <mergeCell ref="E29:E35"/>
    <mergeCell ref="E36:E41"/>
    <mergeCell ref="E51:E52"/>
    <mergeCell ref="G51:G52"/>
    <mergeCell ref="H51:H52"/>
    <mergeCell ref="J51:J5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23" workbookViewId="0">
      <selection activeCell="I40" sqref="I40:I4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27.5454545454545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9" t="s">
        <v>77</v>
      </c>
      <c r="H2" s="11" t="s">
        <v>8</v>
      </c>
      <c r="I2" s="20" t="s">
        <v>9</v>
      </c>
    </row>
    <row r="3" ht="16.5" spans="1:9">
      <c r="A3" s="21">
        <v>45957</v>
      </c>
      <c r="B3" s="22" t="s">
        <v>10</v>
      </c>
      <c r="C3" s="23" t="s">
        <v>78</v>
      </c>
      <c r="D3" s="24" t="s">
        <v>79</v>
      </c>
      <c r="E3" s="23" t="s">
        <v>80</v>
      </c>
      <c r="F3" s="26" t="s">
        <v>81</v>
      </c>
      <c r="G3" s="25">
        <v>18911</v>
      </c>
      <c r="H3" s="17">
        <v>0.85</v>
      </c>
      <c r="I3" s="42">
        <f t="shared" ref="I3:I18" si="0">G3*H3</f>
        <v>16074.35</v>
      </c>
    </row>
    <row r="4" ht="16.5" spans="1:9">
      <c r="A4" s="21"/>
      <c r="B4" s="22"/>
      <c r="C4" s="23"/>
      <c r="D4" s="24"/>
      <c r="E4" s="23"/>
      <c r="F4" s="26" t="s">
        <v>15</v>
      </c>
      <c r="G4" s="25">
        <v>189</v>
      </c>
      <c r="H4" s="17">
        <v>0</v>
      </c>
      <c r="I4" s="42">
        <f t="shared" si="0"/>
        <v>0</v>
      </c>
    </row>
    <row r="5" ht="16.5" spans="1:9">
      <c r="A5" s="21"/>
      <c r="B5" s="22"/>
      <c r="C5" s="23"/>
      <c r="D5" s="24"/>
      <c r="E5" s="23"/>
      <c r="F5" s="28" t="s">
        <v>16</v>
      </c>
      <c r="G5" s="25">
        <v>25</v>
      </c>
      <c r="H5" s="17">
        <v>0</v>
      </c>
      <c r="I5" s="42">
        <f t="shared" si="0"/>
        <v>0</v>
      </c>
    </row>
    <row r="6" ht="16.5" spans="1:9">
      <c r="A6" s="21"/>
      <c r="B6" s="22"/>
      <c r="C6" s="23"/>
      <c r="D6" s="24"/>
      <c r="E6" s="23"/>
      <c r="F6" s="25" t="s">
        <v>82</v>
      </c>
      <c r="G6" s="25">
        <v>18911</v>
      </c>
      <c r="H6" s="17">
        <v>0.035</v>
      </c>
      <c r="I6" s="42">
        <f t="shared" si="0"/>
        <v>661.885</v>
      </c>
    </row>
    <row r="7" ht="16.5" spans="1:9">
      <c r="A7" s="21"/>
      <c r="B7" s="22"/>
      <c r="C7" s="23"/>
      <c r="D7" s="24"/>
      <c r="E7" s="23"/>
      <c r="F7" s="25" t="s">
        <v>83</v>
      </c>
      <c r="G7" s="25">
        <v>75644</v>
      </c>
      <c r="H7" s="17">
        <v>0.042</v>
      </c>
      <c r="I7" s="42">
        <f t="shared" si="0"/>
        <v>3177.048</v>
      </c>
    </row>
    <row r="8" ht="16.5" spans="1:9">
      <c r="A8" s="21"/>
      <c r="B8" s="22"/>
      <c r="C8" s="23"/>
      <c r="D8" s="24"/>
      <c r="E8" s="23"/>
      <c r="F8" s="23" t="s">
        <v>84</v>
      </c>
      <c r="G8" s="25">
        <v>18911</v>
      </c>
      <c r="H8" s="17">
        <v>0.28</v>
      </c>
      <c r="I8" s="42">
        <f t="shared" si="0"/>
        <v>5295.08</v>
      </c>
    </row>
    <row r="9" ht="16.5" spans="1:9">
      <c r="A9" s="21"/>
      <c r="B9" s="22"/>
      <c r="C9" s="23"/>
      <c r="D9" s="24"/>
      <c r="E9" s="23"/>
      <c r="F9" s="22" t="s">
        <v>19</v>
      </c>
      <c r="G9" s="25">
        <v>18911</v>
      </c>
      <c r="H9" s="17">
        <v>0.1</v>
      </c>
      <c r="I9" s="42">
        <f t="shared" si="0"/>
        <v>1891.1</v>
      </c>
    </row>
    <row r="10" ht="33" spans="1:9">
      <c r="A10" s="21">
        <v>45957</v>
      </c>
      <c r="B10" s="22" t="s">
        <v>10</v>
      </c>
      <c r="C10" s="23" t="s">
        <v>85</v>
      </c>
      <c r="D10" s="24" t="s">
        <v>86</v>
      </c>
      <c r="E10" s="23" t="s">
        <v>87</v>
      </c>
      <c r="F10" s="23" t="s">
        <v>88</v>
      </c>
      <c r="G10" s="22">
        <v>6520</v>
      </c>
      <c r="H10" s="14">
        <v>0.1</v>
      </c>
      <c r="I10" s="25">
        <f t="shared" si="0"/>
        <v>652</v>
      </c>
    </row>
    <row r="11" ht="16.5" spans="1:9">
      <c r="A11" s="21"/>
      <c r="B11" s="22"/>
      <c r="C11" s="23"/>
      <c r="D11" s="24"/>
      <c r="E11" s="23"/>
      <c r="F11" s="22" t="s">
        <v>31</v>
      </c>
      <c r="G11" s="22">
        <v>6520</v>
      </c>
      <c r="H11" s="14">
        <v>0.58</v>
      </c>
      <c r="I11" s="25">
        <f t="shared" si="0"/>
        <v>3781.6</v>
      </c>
    </row>
    <row r="12" ht="16.5" spans="1:9">
      <c r="A12" s="21"/>
      <c r="B12" s="22"/>
      <c r="C12" s="23"/>
      <c r="D12" s="24"/>
      <c r="E12" s="23"/>
      <c r="F12" s="22" t="s">
        <v>32</v>
      </c>
      <c r="G12" s="22">
        <v>50</v>
      </c>
      <c r="H12" s="14">
        <v>0</v>
      </c>
      <c r="I12" s="25">
        <f t="shared" si="0"/>
        <v>0</v>
      </c>
    </row>
    <row r="13" ht="16.5" spans="1:9">
      <c r="A13" s="21"/>
      <c r="B13" s="22"/>
      <c r="C13" s="23"/>
      <c r="D13" s="24"/>
      <c r="E13" s="23"/>
      <c r="F13" s="25" t="s">
        <v>89</v>
      </c>
      <c r="G13" s="25">
        <v>26080</v>
      </c>
      <c r="H13" s="17">
        <v>0.042</v>
      </c>
      <c r="I13" s="25">
        <f t="shared" si="0"/>
        <v>1095.36</v>
      </c>
    </row>
    <row r="14" ht="16.5" spans="1:9">
      <c r="A14" s="21"/>
      <c r="B14" s="22"/>
      <c r="C14" s="23"/>
      <c r="D14" s="24"/>
      <c r="E14" s="23"/>
      <c r="F14" s="23" t="s">
        <v>18</v>
      </c>
      <c r="G14" s="22">
        <v>6020</v>
      </c>
      <c r="H14" s="14">
        <v>0.28</v>
      </c>
      <c r="I14" s="25">
        <f t="shared" si="0"/>
        <v>1685.6</v>
      </c>
    </row>
    <row r="15" ht="16.5" spans="1:9">
      <c r="A15" s="21"/>
      <c r="B15" s="22"/>
      <c r="C15" s="23"/>
      <c r="D15" s="24"/>
      <c r="E15" s="23"/>
      <c r="F15" s="22" t="s">
        <v>19</v>
      </c>
      <c r="G15" s="22">
        <v>6020</v>
      </c>
      <c r="H15" s="14">
        <v>0.1</v>
      </c>
      <c r="I15" s="25">
        <f t="shared" si="0"/>
        <v>602</v>
      </c>
    </row>
    <row r="16" ht="16.5" spans="1:9">
      <c r="A16" s="21"/>
      <c r="B16" s="22"/>
      <c r="C16" s="23"/>
      <c r="D16" s="24"/>
      <c r="E16" s="23"/>
      <c r="F16" s="23" t="s">
        <v>90</v>
      </c>
      <c r="G16" s="22">
        <v>500</v>
      </c>
      <c r="H16" s="14">
        <v>0.28</v>
      </c>
      <c r="I16" s="25">
        <f t="shared" si="0"/>
        <v>140</v>
      </c>
    </row>
    <row r="17" ht="16.5" spans="1:9">
      <c r="A17" s="21"/>
      <c r="B17" s="22"/>
      <c r="C17" s="23"/>
      <c r="D17" s="24"/>
      <c r="E17" s="23"/>
      <c r="F17" s="22" t="s">
        <v>19</v>
      </c>
      <c r="G17" s="22">
        <v>500</v>
      </c>
      <c r="H17" s="14">
        <v>0.1</v>
      </c>
      <c r="I17" s="25">
        <f t="shared" si="0"/>
        <v>50</v>
      </c>
    </row>
    <row r="18" ht="33" spans="1:9">
      <c r="A18" s="21">
        <v>45958</v>
      </c>
      <c r="B18" s="22" t="s">
        <v>10</v>
      </c>
      <c r="C18" s="23" t="s">
        <v>91</v>
      </c>
      <c r="D18" s="24" t="s">
        <v>92</v>
      </c>
      <c r="E18" s="23" t="s">
        <v>93</v>
      </c>
      <c r="F18" s="26" t="s">
        <v>94</v>
      </c>
      <c r="G18" s="25">
        <v>19961</v>
      </c>
      <c r="H18" s="17">
        <v>0.1</v>
      </c>
      <c r="I18" s="25">
        <f t="shared" si="0"/>
        <v>1996.1</v>
      </c>
    </row>
    <row r="19" ht="16.5" spans="1:9">
      <c r="A19" s="21"/>
      <c r="B19" s="22"/>
      <c r="C19" s="23"/>
      <c r="D19" s="24"/>
      <c r="E19" s="23"/>
      <c r="F19" s="26" t="s">
        <v>95</v>
      </c>
      <c r="G19" s="25">
        <v>19961</v>
      </c>
      <c r="H19" s="17">
        <v>0.58</v>
      </c>
      <c r="I19" s="25">
        <f t="shared" ref="I18:I32" si="1">G19*H19</f>
        <v>11577.38</v>
      </c>
    </row>
    <row r="20" ht="16.5" spans="1:9">
      <c r="A20" s="21"/>
      <c r="B20" s="22"/>
      <c r="C20" s="23"/>
      <c r="D20" s="24"/>
      <c r="E20" s="23"/>
      <c r="F20" s="28" t="s">
        <v>32</v>
      </c>
      <c r="G20" s="25">
        <v>20</v>
      </c>
      <c r="H20" s="17">
        <v>0</v>
      </c>
      <c r="I20" s="25">
        <f t="shared" si="1"/>
        <v>0</v>
      </c>
    </row>
    <row r="21" ht="16.5" spans="1:9">
      <c r="A21" s="21"/>
      <c r="B21" s="22"/>
      <c r="C21" s="23"/>
      <c r="D21" s="24"/>
      <c r="E21" s="23"/>
      <c r="F21" s="25" t="s">
        <v>83</v>
      </c>
      <c r="G21" s="25">
        <v>79844</v>
      </c>
      <c r="H21" s="17">
        <v>0.042</v>
      </c>
      <c r="I21" s="25">
        <f t="shared" si="1"/>
        <v>3353.448</v>
      </c>
    </row>
    <row r="22" ht="16.5" spans="1:9">
      <c r="A22" s="21"/>
      <c r="B22" s="22"/>
      <c r="C22" s="23"/>
      <c r="D22" s="24"/>
      <c r="E22" s="23"/>
      <c r="F22" s="23" t="s">
        <v>84</v>
      </c>
      <c r="G22" s="25">
        <v>19961</v>
      </c>
      <c r="H22" s="17">
        <v>0.28</v>
      </c>
      <c r="I22" s="25">
        <f t="shared" si="1"/>
        <v>5589.08</v>
      </c>
    </row>
    <row r="23" ht="16.5" spans="1:9">
      <c r="A23" s="21"/>
      <c r="B23" s="22"/>
      <c r="C23" s="23"/>
      <c r="D23" s="24"/>
      <c r="E23" s="23"/>
      <c r="F23" s="22" t="s">
        <v>19</v>
      </c>
      <c r="G23" s="25">
        <v>19961</v>
      </c>
      <c r="H23" s="17">
        <v>0.1</v>
      </c>
      <c r="I23" s="25">
        <f t="shared" si="1"/>
        <v>1996.1</v>
      </c>
    </row>
    <row r="24" ht="16.5" spans="1:9">
      <c r="A24" s="21">
        <v>45962</v>
      </c>
      <c r="B24" s="22" t="s">
        <v>10</v>
      </c>
      <c r="C24" s="23" t="s">
        <v>96</v>
      </c>
      <c r="D24" s="24" t="s">
        <v>97</v>
      </c>
      <c r="E24" s="23" t="s">
        <v>98</v>
      </c>
      <c r="F24" s="26" t="s">
        <v>43</v>
      </c>
      <c r="G24" s="25">
        <f>4500+10</f>
        <v>4510</v>
      </c>
      <c r="H24" s="17">
        <v>0.85</v>
      </c>
      <c r="I24" s="25">
        <f t="shared" si="1"/>
        <v>3833.5</v>
      </c>
    </row>
    <row r="25" ht="16.5" spans="1:9">
      <c r="A25" s="21"/>
      <c r="B25" s="22"/>
      <c r="C25" s="23"/>
      <c r="D25" s="24"/>
      <c r="E25" s="23"/>
      <c r="F25" s="26" t="s">
        <v>15</v>
      </c>
      <c r="G25" s="25">
        <v>45</v>
      </c>
      <c r="H25" s="17">
        <v>0</v>
      </c>
      <c r="I25" s="25">
        <f t="shared" si="1"/>
        <v>0</v>
      </c>
    </row>
    <row r="26" ht="16.5" spans="1:9">
      <c r="A26" s="21"/>
      <c r="B26" s="22"/>
      <c r="C26" s="23"/>
      <c r="D26" s="24"/>
      <c r="E26" s="23"/>
      <c r="F26" s="28" t="s">
        <v>16</v>
      </c>
      <c r="G26" s="25">
        <f>5*5</f>
        <v>25</v>
      </c>
      <c r="H26" s="17">
        <v>0</v>
      </c>
      <c r="I26" s="25">
        <f t="shared" si="1"/>
        <v>0</v>
      </c>
    </row>
    <row r="27" ht="16.5" spans="1:9">
      <c r="A27" s="21"/>
      <c r="B27" s="22"/>
      <c r="C27" s="23"/>
      <c r="D27" s="24"/>
      <c r="E27" s="23"/>
      <c r="F27" s="22" t="s">
        <v>44</v>
      </c>
      <c r="G27" s="22">
        <v>4510</v>
      </c>
      <c r="H27" s="14">
        <v>0.035</v>
      </c>
      <c r="I27" s="25">
        <f t="shared" si="1"/>
        <v>157.85</v>
      </c>
    </row>
    <row r="28" ht="16.5" spans="1:9">
      <c r="A28" s="21"/>
      <c r="B28" s="22"/>
      <c r="C28" s="23"/>
      <c r="D28" s="24"/>
      <c r="E28" s="23"/>
      <c r="F28" s="25" t="s">
        <v>99</v>
      </c>
      <c r="G28" s="25">
        <f>4510*5</f>
        <v>22550</v>
      </c>
      <c r="H28" s="17">
        <v>0.042</v>
      </c>
      <c r="I28" s="25">
        <f t="shared" si="1"/>
        <v>947.1</v>
      </c>
    </row>
    <row r="29" ht="16.5" spans="1:9">
      <c r="A29" s="21"/>
      <c r="B29" s="22"/>
      <c r="C29" s="23"/>
      <c r="D29" s="24"/>
      <c r="E29" s="23"/>
      <c r="F29" s="23" t="s">
        <v>18</v>
      </c>
      <c r="G29" s="22">
        <v>4510</v>
      </c>
      <c r="H29" s="14">
        <v>0.28</v>
      </c>
      <c r="I29" s="25">
        <f t="shared" si="1"/>
        <v>1262.8</v>
      </c>
    </row>
    <row r="30" ht="16.5" spans="1:9">
      <c r="A30" s="21"/>
      <c r="B30" s="22"/>
      <c r="C30" s="23"/>
      <c r="D30" s="24"/>
      <c r="E30" s="23"/>
      <c r="F30" s="22" t="s">
        <v>19</v>
      </c>
      <c r="G30" s="22">
        <v>4510</v>
      </c>
      <c r="H30" s="14">
        <v>0.1</v>
      </c>
      <c r="I30" s="25">
        <f t="shared" si="1"/>
        <v>451</v>
      </c>
    </row>
    <row r="31" ht="16.5" spans="1:9">
      <c r="A31" s="21">
        <v>45964</v>
      </c>
      <c r="B31" s="22" t="s">
        <v>10</v>
      </c>
      <c r="C31" s="23" t="s">
        <v>100</v>
      </c>
      <c r="D31" s="24" t="s">
        <v>101</v>
      </c>
      <c r="E31" s="23" t="s">
        <v>102</v>
      </c>
      <c r="F31" s="26" t="s">
        <v>36</v>
      </c>
      <c r="G31" s="25">
        <v>9000</v>
      </c>
      <c r="H31" s="25">
        <v>0.78</v>
      </c>
      <c r="I31" s="25">
        <f t="shared" si="1"/>
        <v>7020</v>
      </c>
    </row>
    <row r="32" ht="16.5" spans="1:9">
      <c r="A32" s="21"/>
      <c r="B32" s="22"/>
      <c r="C32" s="23"/>
      <c r="D32" s="24"/>
      <c r="E32" s="23"/>
      <c r="F32" s="23" t="s">
        <v>103</v>
      </c>
      <c r="G32" s="25">
        <v>9000</v>
      </c>
      <c r="H32" s="25">
        <v>0.042</v>
      </c>
      <c r="I32" s="25">
        <f t="shared" si="1"/>
        <v>378</v>
      </c>
    </row>
    <row r="33" ht="33" spans="1:9">
      <c r="A33" s="21">
        <v>45966</v>
      </c>
      <c r="B33" s="22" t="s">
        <v>10</v>
      </c>
      <c r="C33" s="23" t="s">
        <v>23</v>
      </c>
      <c r="D33" s="24" t="s">
        <v>104</v>
      </c>
      <c r="E33" s="23" t="s">
        <v>105</v>
      </c>
      <c r="F33" s="22" t="s">
        <v>31</v>
      </c>
      <c r="G33" s="22">
        <v>700</v>
      </c>
      <c r="H33" s="22">
        <v>0.58</v>
      </c>
      <c r="I33" s="25">
        <f t="shared" ref="I30:I55" si="2">G33*H33</f>
        <v>406</v>
      </c>
    </row>
    <row r="34" ht="16.5" spans="1:9">
      <c r="A34" s="21">
        <v>45967</v>
      </c>
      <c r="B34" s="22" t="s">
        <v>10</v>
      </c>
      <c r="C34" s="23">
        <v>43337</v>
      </c>
      <c r="D34" s="24" t="s">
        <v>106</v>
      </c>
      <c r="E34" s="23" t="s">
        <v>107</v>
      </c>
      <c r="F34" s="26" t="s">
        <v>43</v>
      </c>
      <c r="G34" s="25">
        <v>2417</v>
      </c>
      <c r="H34" s="17">
        <v>0.85</v>
      </c>
      <c r="I34" s="42">
        <f t="shared" si="2"/>
        <v>2054.45</v>
      </c>
    </row>
    <row r="35" ht="16.5" spans="1:9">
      <c r="A35" s="21"/>
      <c r="B35" s="22"/>
      <c r="C35" s="23"/>
      <c r="D35" s="24"/>
      <c r="E35" s="23"/>
      <c r="F35" s="26" t="s">
        <v>15</v>
      </c>
      <c r="G35" s="25">
        <v>24</v>
      </c>
      <c r="H35" s="17">
        <v>0</v>
      </c>
      <c r="I35" s="42">
        <f t="shared" si="2"/>
        <v>0</v>
      </c>
    </row>
    <row r="36" ht="16.5" spans="1:9">
      <c r="A36" s="21"/>
      <c r="B36" s="22"/>
      <c r="C36" s="23"/>
      <c r="D36" s="24"/>
      <c r="E36" s="23"/>
      <c r="F36" s="25" t="s">
        <v>44</v>
      </c>
      <c r="G36" s="25">
        <v>2417</v>
      </c>
      <c r="H36" s="17">
        <v>0.035</v>
      </c>
      <c r="I36" s="42">
        <f t="shared" si="2"/>
        <v>84.595</v>
      </c>
    </row>
    <row r="37" ht="16.5" spans="1:9">
      <c r="A37" s="21"/>
      <c r="B37" s="22"/>
      <c r="C37" s="23"/>
      <c r="D37" s="24"/>
      <c r="E37" s="23"/>
      <c r="F37" s="25" t="s">
        <v>108</v>
      </c>
      <c r="G37" s="25">
        <f>2417*4</f>
        <v>9668</v>
      </c>
      <c r="H37" s="17">
        <v>0.042</v>
      </c>
      <c r="I37" s="42">
        <f t="shared" si="2"/>
        <v>406.056</v>
      </c>
    </row>
    <row r="38" ht="16.5" spans="1:9">
      <c r="A38" s="21"/>
      <c r="B38" s="22"/>
      <c r="C38" s="23"/>
      <c r="D38" s="24"/>
      <c r="E38" s="23"/>
      <c r="F38" s="23" t="s">
        <v>18</v>
      </c>
      <c r="G38" s="25">
        <v>2417</v>
      </c>
      <c r="H38" s="17">
        <v>0.28</v>
      </c>
      <c r="I38" s="42">
        <f t="shared" si="2"/>
        <v>676.76</v>
      </c>
    </row>
    <row r="39" ht="16.5" spans="1:9">
      <c r="A39" s="21"/>
      <c r="B39" s="22"/>
      <c r="C39" s="23"/>
      <c r="D39" s="24"/>
      <c r="E39" s="23"/>
      <c r="F39" s="22" t="s">
        <v>19</v>
      </c>
      <c r="G39" s="25">
        <v>2417</v>
      </c>
      <c r="H39" s="17">
        <v>0.1</v>
      </c>
      <c r="I39" s="42">
        <f t="shared" si="2"/>
        <v>241.7</v>
      </c>
    </row>
    <row r="40" ht="16.5" spans="1:9">
      <c r="A40" s="21">
        <v>45967</v>
      </c>
      <c r="B40" s="22" t="s">
        <v>10</v>
      </c>
      <c r="C40" s="23" t="s">
        <v>109</v>
      </c>
      <c r="D40" s="24" t="s">
        <v>110</v>
      </c>
      <c r="E40" s="23" t="s">
        <v>111</v>
      </c>
      <c r="F40" s="26" t="s">
        <v>43</v>
      </c>
      <c r="G40" s="25">
        <v>14290</v>
      </c>
      <c r="H40" s="17">
        <v>0.85</v>
      </c>
      <c r="I40" s="42">
        <f t="shared" si="2"/>
        <v>12146.5</v>
      </c>
    </row>
    <row r="41" ht="16.5" spans="1:9">
      <c r="A41" s="21"/>
      <c r="B41" s="22"/>
      <c r="C41" s="23"/>
      <c r="D41" s="24"/>
      <c r="E41" s="23"/>
      <c r="F41" s="26" t="s">
        <v>15</v>
      </c>
      <c r="G41" s="25">
        <v>143</v>
      </c>
      <c r="H41" s="17">
        <v>0</v>
      </c>
      <c r="I41" s="42">
        <f t="shared" si="2"/>
        <v>0</v>
      </c>
    </row>
    <row r="42" ht="16.5" spans="1:9">
      <c r="A42" s="21"/>
      <c r="B42" s="22"/>
      <c r="C42" s="23"/>
      <c r="D42" s="24"/>
      <c r="E42" s="23"/>
      <c r="F42" s="28" t="s">
        <v>16</v>
      </c>
      <c r="G42" s="25">
        <f>5*5</f>
        <v>25</v>
      </c>
      <c r="H42" s="17">
        <v>0</v>
      </c>
      <c r="I42" s="42">
        <f t="shared" si="2"/>
        <v>0</v>
      </c>
    </row>
    <row r="43" ht="16.5" spans="1:9">
      <c r="A43" s="21"/>
      <c r="B43" s="22"/>
      <c r="C43" s="23"/>
      <c r="D43" s="24"/>
      <c r="E43" s="23"/>
      <c r="F43" s="25" t="s">
        <v>44</v>
      </c>
      <c r="G43" s="25">
        <v>14290</v>
      </c>
      <c r="H43" s="17">
        <v>0.035</v>
      </c>
      <c r="I43" s="42">
        <f t="shared" si="2"/>
        <v>500.15</v>
      </c>
    </row>
    <row r="44" ht="16.5" spans="1:9">
      <c r="A44" s="21"/>
      <c r="B44" s="22"/>
      <c r="C44" s="23"/>
      <c r="D44" s="24"/>
      <c r="E44" s="23"/>
      <c r="F44" s="25" t="s">
        <v>112</v>
      </c>
      <c r="G44" s="25">
        <f>14290*4</f>
        <v>57160</v>
      </c>
      <c r="H44" s="17">
        <v>0.042</v>
      </c>
      <c r="I44" s="42">
        <f t="shared" si="2"/>
        <v>2400.72</v>
      </c>
    </row>
    <row r="45" ht="16.5" spans="1:9">
      <c r="A45" s="21"/>
      <c r="B45" s="22"/>
      <c r="C45" s="23"/>
      <c r="D45" s="24"/>
      <c r="E45" s="23"/>
      <c r="F45" s="25" t="s">
        <v>113</v>
      </c>
      <c r="G45" s="25">
        <v>14290</v>
      </c>
      <c r="H45" s="17">
        <v>0.03</v>
      </c>
      <c r="I45" s="42">
        <f t="shared" si="2"/>
        <v>428.7</v>
      </c>
    </row>
    <row r="46" ht="16.5" spans="1:9">
      <c r="A46" s="21"/>
      <c r="B46" s="22"/>
      <c r="C46" s="23"/>
      <c r="D46" s="24"/>
      <c r="E46" s="23"/>
      <c r="F46" s="23" t="s">
        <v>18</v>
      </c>
      <c r="G46" s="25">
        <v>14290</v>
      </c>
      <c r="H46" s="17">
        <v>0.28</v>
      </c>
      <c r="I46" s="42">
        <f t="shared" si="2"/>
        <v>4001.2</v>
      </c>
    </row>
    <row r="47" ht="16.5" spans="1:9">
      <c r="A47" s="21"/>
      <c r="B47" s="22"/>
      <c r="C47" s="23"/>
      <c r="D47" s="24"/>
      <c r="E47" s="23"/>
      <c r="F47" s="22" t="s">
        <v>19</v>
      </c>
      <c r="G47" s="25">
        <v>14290</v>
      </c>
      <c r="H47" s="17">
        <v>0.1</v>
      </c>
      <c r="I47" s="42">
        <f t="shared" si="2"/>
        <v>1429</v>
      </c>
    </row>
    <row r="48" ht="33" spans="1:9">
      <c r="A48" s="21">
        <v>45967</v>
      </c>
      <c r="B48" s="22" t="s">
        <v>10</v>
      </c>
      <c r="C48" s="23" t="s">
        <v>114</v>
      </c>
      <c r="D48" s="24" t="s">
        <v>115</v>
      </c>
      <c r="E48" s="23" t="s">
        <v>116</v>
      </c>
      <c r="F48" s="26" t="s">
        <v>88</v>
      </c>
      <c r="G48" s="25">
        <f t="shared" ref="G48:G53" si="3">101502+30</f>
        <v>101532</v>
      </c>
      <c r="H48" s="17">
        <v>0.1</v>
      </c>
      <c r="I48" s="25">
        <f t="shared" si="2"/>
        <v>10153.2</v>
      </c>
    </row>
    <row r="49" ht="16.5" spans="1:9">
      <c r="A49" s="21"/>
      <c r="B49" s="22"/>
      <c r="C49" s="23"/>
      <c r="D49" s="24"/>
      <c r="E49" s="23"/>
      <c r="F49" s="25" t="s">
        <v>31</v>
      </c>
      <c r="G49" s="25">
        <f t="shared" si="3"/>
        <v>101532</v>
      </c>
      <c r="H49" s="17">
        <v>0.58</v>
      </c>
      <c r="I49" s="25">
        <f t="shared" si="2"/>
        <v>58888.56</v>
      </c>
    </row>
    <row r="50" ht="16.5" spans="1:9">
      <c r="A50" s="21"/>
      <c r="B50" s="22"/>
      <c r="C50" s="23"/>
      <c r="D50" s="24"/>
      <c r="E50" s="23"/>
      <c r="F50" s="25" t="s">
        <v>32</v>
      </c>
      <c r="G50" s="25">
        <f>4*5*3</f>
        <v>60</v>
      </c>
      <c r="H50" s="25">
        <v>0</v>
      </c>
      <c r="I50" s="25">
        <f t="shared" si="2"/>
        <v>0</v>
      </c>
    </row>
    <row r="51" ht="16.5" spans="1:9">
      <c r="A51" s="21"/>
      <c r="B51" s="22"/>
      <c r="C51" s="23"/>
      <c r="D51" s="24"/>
      <c r="E51" s="23"/>
      <c r="F51" s="25" t="s">
        <v>99</v>
      </c>
      <c r="G51" s="25">
        <f>101532*5</f>
        <v>507660</v>
      </c>
      <c r="H51" s="17">
        <v>0.042</v>
      </c>
      <c r="I51" s="25">
        <f t="shared" si="2"/>
        <v>21321.72</v>
      </c>
    </row>
    <row r="52" ht="16.5" spans="1:9">
      <c r="A52" s="21"/>
      <c r="B52" s="22"/>
      <c r="C52" s="23"/>
      <c r="D52" s="24"/>
      <c r="E52" s="23"/>
      <c r="F52" s="23" t="s">
        <v>18</v>
      </c>
      <c r="G52" s="25">
        <f t="shared" si="3"/>
        <v>101532</v>
      </c>
      <c r="H52" s="14">
        <v>0.28</v>
      </c>
      <c r="I52" s="25">
        <f t="shared" si="2"/>
        <v>28428.96</v>
      </c>
    </row>
    <row r="53" ht="16.5" spans="1:9">
      <c r="A53" s="21"/>
      <c r="B53" s="22"/>
      <c r="C53" s="23"/>
      <c r="D53" s="24"/>
      <c r="E53" s="23"/>
      <c r="F53" s="22" t="s">
        <v>19</v>
      </c>
      <c r="G53" s="25">
        <f t="shared" si="3"/>
        <v>101532</v>
      </c>
      <c r="H53" s="14">
        <v>0.1</v>
      </c>
      <c r="I53" s="25">
        <f t="shared" si="2"/>
        <v>10153.2</v>
      </c>
    </row>
    <row r="54" ht="16.5" spans="1:9">
      <c r="A54" s="21">
        <v>45974</v>
      </c>
      <c r="B54" s="22" t="s">
        <v>10</v>
      </c>
      <c r="C54" s="23" t="s">
        <v>23</v>
      </c>
      <c r="D54" s="24" t="s">
        <v>117</v>
      </c>
      <c r="E54" s="23" t="s">
        <v>118</v>
      </c>
      <c r="F54" s="22" t="s">
        <v>30</v>
      </c>
      <c r="G54" s="25">
        <f>118+90+154+125</f>
        <v>487</v>
      </c>
      <c r="H54" s="25">
        <v>0.08</v>
      </c>
      <c r="I54" s="25">
        <f t="shared" si="2"/>
        <v>38.96</v>
      </c>
    </row>
    <row r="55" ht="16.5" spans="1:9">
      <c r="A55" s="21"/>
      <c r="B55" s="22"/>
      <c r="C55" s="23"/>
      <c r="D55" s="24"/>
      <c r="E55" s="23"/>
      <c r="F55" s="22" t="s">
        <v>31</v>
      </c>
      <c r="G55" s="22">
        <v>487</v>
      </c>
      <c r="H55" s="22">
        <v>0.58</v>
      </c>
      <c r="I55" s="25">
        <f t="shared" si="2"/>
        <v>282.46</v>
      </c>
    </row>
    <row r="56" ht="16.5" spans="1:9">
      <c r="G56" s="2"/>
      <c r="H56" s="1"/>
      <c r="I56" s="29">
        <f>SUM(I3:I55)</f>
        <v>227711.272</v>
      </c>
    </row>
    <row r="57" spans="1:9">
      <c r="G57" s="2"/>
      <c r="H57" s="1"/>
    </row>
    <row r="58" spans="1:9">
      <c r="G58" s="2"/>
      <c r="H58" s="1"/>
    </row>
    <row r="59" spans="1:9">
      <c r="G59" s="2"/>
      <c r="H59" s="1"/>
    </row>
    <row r="60" spans="1:9">
      <c r="G60" s="2"/>
      <c r="H60" s="1"/>
    </row>
    <row r="61" spans="1:9">
      <c r="G61" s="2"/>
      <c r="H61" s="1"/>
    </row>
    <row r="62" spans="1:9">
      <c r="G62" s="2"/>
      <c r="H62" s="1"/>
    </row>
    <row r="63" spans="1:9">
      <c r="G63" s="2"/>
      <c r="H63" s="1"/>
    </row>
    <row r="64" spans="1:9">
      <c r="G64" s="2"/>
      <c r="H64" s="1"/>
    </row>
    <row r="65" spans="8:8">
      <c r="H65" s="1"/>
    </row>
    <row r="66" spans="8:8">
      <c r="H66" s="1"/>
    </row>
    <row r="67" spans="8:8">
      <c r="H67" s="1"/>
    </row>
    <row r="68" spans="8:8">
      <c r="H68" s="1"/>
    </row>
    <row r="69" spans="8:8">
      <c r="H69" s="1"/>
    </row>
    <row r="70" spans="8:8">
      <c r="H70" s="1"/>
    </row>
    <row r="71" spans="8:8">
      <c r="H71" s="1"/>
    </row>
    <row r="72" spans="8:8">
      <c r="H72" s="1"/>
    </row>
    <row r="73" spans="8:8">
      <c r="H73" s="1"/>
    </row>
    <row r="74" spans="8:8">
      <c r="H74" s="1"/>
    </row>
    <row r="75" spans="8:8">
      <c r="H75" s="1"/>
    </row>
    <row r="76" spans="8:8">
      <c r="H76" s="1"/>
    </row>
  </sheetData>
  <autoFilter xmlns:etc="http://www.wps.cn/officeDocument/2017/etCustomData" ref="A1:I56" etc:filterBottomFollowUsedRange="0">
    <extLst/>
  </autoFilter>
  <mergeCells count="46">
    <mergeCell ref="A1:I1"/>
    <mergeCell ref="A3:A9"/>
    <mergeCell ref="A10:A17"/>
    <mergeCell ref="A18:A23"/>
    <mergeCell ref="A24:A30"/>
    <mergeCell ref="A31:A32"/>
    <mergeCell ref="A34:A39"/>
    <mergeCell ref="A40:A47"/>
    <mergeCell ref="A48:A53"/>
    <mergeCell ref="A54:A55"/>
    <mergeCell ref="B3:B9"/>
    <mergeCell ref="B10:B17"/>
    <mergeCell ref="B18:B23"/>
    <mergeCell ref="B24:B30"/>
    <mergeCell ref="B31:B32"/>
    <mergeCell ref="B34:B39"/>
    <mergeCell ref="B40:B47"/>
    <mergeCell ref="B48:B53"/>
    <mergeCell ref="B54:B55"/>
    <mergeCell ref="C3:C9"/>
    <mergeCell ref="C10:C17"/>
    <mergeCell ref="C18:C23"/>
    <mergeCell ref="C24:C30"/>
    <mergeCell ref="C31:C32"/>
    <mergeCell ref="C34:C39"/>
    <mergeCell ref="C40:C47"/>
    <mergeCell ref="C48:C53"/>
    <mergeCell ref="C54:C55"/>
    <mergeCell ref="D3:D9"/>
    <mergeCell ref="D10:D17"/>
    <mergeCell ref="D18:D23"/>
    <mergeCell ref="D24:D30"/>
    <mergeCell ref="D31:D32"/>
    <mergeCell ref="D34:D39"/>
    <mergeCell ref="D40:D47"/>
    <mergeCell ref="D48:D53"/>
    <mergeCell ref="D54:D55"/>
    <mergeCell ref="E3:E9"/>
    <mergeCell ref="E10:E17"/>
    <mergeCell ref="E18:E23"/>
    <mergeCell ref="E24:E30"/>
    <mergeCell ref="E31:E32"/>
    <mergeCell ref="E34:E39"/>
    <mergeCell ref="E40:E47"/>
    <mergeCell ref="E48:E53"/>
    <mergeCell ref="E54:E5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A31" workbookViewId="0">
      <selection activeCell="F56" sqref="F5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27.5454545454545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9" t="s">
        <v>77</v>
      </c>
      <c r="H2" s="11" t="s">
        <v>8</v>
      </c>
      <c r="I2" s="20" t="s">
        <v>9</v>
      </c>
    </row>
    <row r="3" ht="33" spans="1:9">
      <c r="A3" s="21">
        <v>45957</v>
      </c>
      <c r="B3" s="22" t="s">
        <v>10</v>
      </c>
      <c r="C3" s="23" t="s">
        <v>85</v>
      </c>
      <c r="D3" s="24" t="s">
        <v>86</v>
      </c>
      <c r="E3" s="23" t="s">
        <v>87</v>
      </c>
      <c r="F3" s="23" t="s">
        <v>88</v>
      </c>
      <c r="G3" s="22">
        <v>6520</v>
      </c>
      <c r="H3" s="14">
        <v>0.1</v>
      </c>
      <c r="I3" s="25">
        <f t="shared" ref="I3:I48" si="0">G3*H3</f>
        <v>652</v>
      </c>
    </row>
    <row r="4" ht="16.5" spans="1:9">
      <c r="A4" s="21"/>
      <c r="B4" s="22"/>
      <c r="C4" s="23"/>
      <c r="D4" s="24"/>
      <c r="E4" s="23"/>
      <c r="F4" s="22" t="s">
        <v>31</v>
      </c>
      <c r="G4" s="22">
        <v>6520</v>
      </c>
      <c r="H4" s="14">
        <v>0.58</v>
      </c>
      <c r="I4" s="25">
        <f t="shared" si="0"/>
        <v>3781.6</v>
      </c>
    </row>
    <row r="5" ht="16.5" spans="1:9">
      <c r="A5" s="21"/>
      <c r="B5" s="22"/>
      <c r="C5" s="23"/>
      <c r="D5" s="24"/>
      <c r="E5" s="23"/>
      <c r="F5" s="22" t="s">
        <v>32</v>
      </c>
      <c r="G5" s="22">
        <v>50</v>
      </c>
      <c r="H5" s="14">
        <v>0</v>
      </c>
      <c r="I5" s="25">
        <f t="shared" si="0"/>
        <v>0</v>
      </c>
    </row>
    <row r="6" ht="16.5" spans="1:9">
      <c r="A6" s="21"/>
      <c r="B6" s="22"/>
      <c r="C6" s="23"/>
      <c r="D6" s="24"/>
      <c r="E6" s="23"/>
      <c r="F6" s="25" t="s">
        <v>89</v>
      </c>
      <c r="G6" s="25">
        <v>26080</v>
      </c>
      <c r="H6" s="17">
        <v>0.042</v>
      </c>
      <c r="I6" s="25">
        <f t="shared" si="0"/>
        <v>1095.36</v>
      </c>
    </row>
    <row r="7" ht="16.5" spans="1:9">
      <c r="A7" s="21"/>
      <c r="B7" s="22"/>
      <c r="C7" s="23"/>
      <c r="D7" s="24"/>
      <c r="E7" s="23"/>
      <c r="F7" s="23" t="s">
        <v>18</v>
      </c>
      <c r="G7" s="22">
        <v>6020</v>
      </c>
      <c r="H7" s="14">
        <v>0.28</v>
      </c>
      <c r="I7" s="25">
        <f t="shared" si="0"/>
        <v>1685.6</v>
      </c>
    </row>
    <row r="8" ht="16.5" spans="1:9">
      <c r="A8" s="21"/>
      <c r="B8" s="22"/>
      <c r="C8" s="23"/>
      <c r="D8" s="24"/>
      <c r="E8" s="23"/>
      <c r="F8" s="22" t="s">
        <v>19</v>
      </c>
      <c r="G8" s="22">
        <v>6020</v>
      </c>
      <c r="H8" s="14">
        <v>0.1</v>
      </c>
      <c r="I8" s="25">
        <f t="shared" si="0"/>
        <v>602</v>
      </c>
    </row>
    <row r="9" ht="16.5" spans="1:9">
      <c r="A9" s="21"/>
      <c r="B9" s="22"/>
      <c r="C9" s="23"/>
      <c r="D9" s="24"/>
      <c r="E9" s="23"/>
      <c r="F9" s="23" t="s">
        <v>90</v>
      </c>
      <c r="G9" s="22">
        <v>500</v>
      </c>
      <c r="H9" s="14">
        <v>0.28</v>
      </c>
      <c r="I9" s="25">
        <f t="shared" si="0"/>
        <v>140</v>
      </c>
    </row>
    <row r="10" ht="16.5" spans="1:9">
      <c r="A10" s="21"/>
      <c r="B10" s="22"/>
      <c r="C10" s="23"/>
      <c r="D10" s="24"/>
      <c r="E10" s="23"/>
      <c r="F10" s="22" t="s">
        <v>19</v>
      </c>
      <c r="G10" s="22">
        <v>500</v>
      </c>
      <c r="H10" s="14">
        <v>0.1</v>
      </c>
      <c r="I10" s="25">
        <f t="shared" si="0"/>
        <v>50</v>
      </c>
    </row>
    <row r="11" ht="33" spans="1:9">
      <c r="A11" s="21">
        <v>45958</v>
      </c>
      <c r="B11" s="22" t="s">
        <v>10</v>
      </c>
      <c r="C11" s="23" t="s">
        <v>91</v>
      </c>
      <c r="D11" s="24" t="s">
        <v>92</v>
      </c>
      <c r="E11" s="23" t="s">
        <v>93</v>
      </c>
      <c r="F11" s="26" t="s">
        <v>94</v>
      </c>
      <c r="G11" s="25">
        <v>19961</v>
      </c>
      <c r="H11" s="17">
        <v>0.1</v>
      </c>
      <c r="I11" s="27">
        <f t="shared" si="0"/>
        <v>1996.1</v>
      </c>
    </row>
    <row r="12" ht="16.5" spans="1:9">
      <c r="A12" s="21"/>
      <c r="B12" s="22"/>
      <c r="C12" s="23"/>
      <c r="D12" s="24"/>
      <c r="E12" s="23"/>
      <c r="F12" s="26" t="s">
        <v>95</v>
      </c>
      <c r="G12" s="25">
        <v>19961</v>
      </c>
      <c r="H12" s="17">
        <v>0.58</v>
      </c>
      <c r="I12" s="27">
        <f t="shared" si="0"/>
        <v>11577.38</v>
      </c>
    </row>
    <row r="13" ht="16.5" spans="1:9">
      <c r="A13" s="21"/>
      <c r="B13" s="22"/>
      <c r="C13" s="23"/>
      <c r="D13" s="24"/>
      <c r="E13" s="23"/>
      <c r="F13" s="28" t="s">
        <v>32</v>
      </c>
      <c r="G13" s="25">
        <v>20</v>
      </c>
      <c r="H13" s="17">
        <v>0</v>
      </c>
      <c r="I13" s="27">
        <f t="shared" si="0"/>
        <v>0</v>
      </c>
    </row>
    <row r="14" ht="16.5" spans="1:9">
      <c r="A14" s="21"/>
      <c r="B14" s="22"/>
      <c r="C14" s="23"/>
      <c r="D14" s="24"/>
      <c r="E14" s="23"/>
      <c r="F14" s="25" t="s">
        <v>83</v>
      </c>
      <c r="G14" s="25">
        <v>79844</v>
      </c>
      <c r="H14" s="17">
        <v>0.042</v>
      </c>
      <c r="I14" s="27">
        <f t="shared" si="0"/>
        <v>3353.448</v>
      </c>
    </row>
    <row r="15" ht="16.5" spans="1:9">
      <c r="A15" s="21"/>
      <c r="B15" s="22"/>
      <c r="C15" s="23"/>
      <c r="D15" s="24"/>
      <c r="E15" s="23"/>
      <c r="F15" s="23" t="s">
        <v>84</v>
      </c>
      <c r="G15" s="25">
        <v>19961</v>
      </c>
      <c r="H15" s="17">
        <v>0.28</v>
      </c>
      <c r="I15" s="27">
        <f t="shared" si="0"/>
        <v>5589.08</v>
      </c>
    </row>
    <row r="16" ht="16.5" spans="1:9">
      <c r="A16" s="21"/>
      <c r="B16" s="22"/>
      <c r="C16" s="23"/>
      <c r="D16" s="24"/>
      <c r="E16" s="23"/>
      <c r="F16" s="22" t="s">
        <v>19</v>
      </c>
      <c r="G16" s="25">
        <v>19961</v>
      </c>
      <c r="H16" s="17">
        <v>0.1</v>
      </c>
      <c r="I16" s="27">
        <f t="shared" si="0"/>
        <v>1996.1</v>
      </c>
    </row>
    <row r="17" ht="16.5" spans="1:9">
      <c r="A17" s="21">
        <v>45962</v>
      </c>
      <c r="B17" s="22" t="s">
        <v>10</v>
      </c>
      <c r="C17" s="23" t="s">
        <v>96</v>
      </c>
      <c r="D17" s="24" t="s">
        <v>97</v>
      </c>
      <c r="E17" s="23" t="s">
        <v>98</v>
      </c>
      <c r="F17" s="26" t="s">
        <v>43</v>
      </c>
      <c r="G17" s="25">
        <f>4500+10</f>
        <v>4510</v>
      </c>
      <c r="H17" s="17">
        <v>0.85</v>
      </c>
      <c r="I17" s="25">
        <f t="shared" si="0"/>
        <v>3833.5</v>
      </c>
    </row>
    <row r="18" ht="16.5" spans="1:9">
      <c r="A18" s="21"/>
      <c r="B18" s="22"/>
      <c r="C18" s="23"/>
      <c r="D18" s="24"/>
      <c r="E18" s="23"/>
      <c r="F18" s="26" t="s">
        <v>15</v>
      </c>
      <c r="G18" s="25">
        <v>45</v>
      </c>
      <c r="H18" s="17">
        <v>0</v>
      </c>
      <c r="I18" s="25">
        <f t="shared" si="0"/>
        <v>0</v>
      </c>
    </row>
    <row r="19" ht="16.5" spans="1:9">
      <c r="A19" s="21"/>
      <c r="B19" s="22"/>
      <c r="C19" s="23"/>
      <c r="D19" s="24"/>
      <c r="E19" s="23"/>
      <c r="F19" s="28" t="s">
        <v>16</v>
      </c>
      <c r="G19" s="25">
        <f>5*5</f>
        <v>25</v>
      </c>
      <c r="H19" s="17">
        <v>0</v>
      </c>
      <c r="I19" s="25">
        <f t="shared" si="0"/>
        <v>0</v>
      </c>
    </row>
    <row r="20" ht="16.5" spans="1:9">
      <c r="A20" s="21"/>
      <c r="B20" s="22"/>
      <c r="C20" s="23"/>
      <c r="D20" s="24"/>
      <c r="E20" s="23"/>
      <c r="F20" s="22" t="s">
        <v>44</v>
      </c>
      <c r="G20" s="22">
        <v>4510</v>
      </c>
      <c r="H20" s="14">
        <v>0.035</v>
      </c>
      <c r="I20" s="25">
        <f t="shared" si="0"/>
        <v>157.85</v>
      </c>
    </row>
    <row r="21" ht="16.5" spans="1:9">
      <c r="A21" s="21"/>
      <c r="B21" s="22"/>
      <c r="C21" s="23"/>
      <c r="D21" s="24"/>
      <c r="E21" s="23"/>
      <c r="F21" s="25" t="s">
        <v>99</v>
      </c>
      <c r="G21" s="25">
        <f>4510*5</f>
        <v>22550</v>
      </c>
      <c r="H21" s="17">
        <v>0.042</v>
      </c>
      <c r="I21" s="25">
        <f t="shared" si="0"/>
        <v>947.1</v>
      </c>
    </row>
    <row r="22" ht="16.5" spans="1:9">
      <c r="A22" s="21"/>
      <c r="B22" s="22"/>
      <c r="C22" s="23"/>
      <c r="D22" s="24"/>
      <c r="E22" s="23"/>
      <c r="F22" s="23" t="s">
        <v>18</v>
      </c>
      <c r="G22" s="22">
        <v>4510</v>
      </c>
      <c r="H22" s="14">
        <v>0.28</v>
      </c>
      <c r="I22" s="25">
        <f t="shared" si="0"/>
        <v>1262.8</v>
      </c>
    </row>
    <row r="23" ht="16.5" spans="1:9">
      <c r="A23" s="21"/>
      <c r="B23" s="22"/>
      <c r="C23" s="23"/>
      <c r="D23" s="24"/>
      <c r="E23" s="23"/>
      <c r="F23" s="22" t="s">
        <v>19</v>
      </c>
      <c r="G23" s="22">
        <v>4510</v>
      </c>
      <c r="H23" s="14">
        <v>0.1</v>
      </c>
      <c r="I23" s="25">
        <f t="shared" si="0"/>
        <v>451</v>
      </c>
    </row>
    <row r="24" ht="16.5" spans="1:9">
      <c r="A24" s="21">
        <v>45964</v>
      </c>
      <c r="B24" s="22" t="s">
        <v>10</v>
      </c>
      <c r="C24" s="23" t="s">
        <v>100</v>
      </c>
      <c r="D24" s="24" t="s">
        <v>101</v>
      </c>
      <c r="E24" s="23" t="s">
        <v>102</v>
      </c>
      <c r="F24" s="26" t="s">
        <v>36</v>
      </c>
      <c r="G24" s="25">
        <v>9000</v>
      </c>
      <c r="H24" s="25">
        <v>0.78</v>
      </c>
      <c r="I24" s="25">
        <f t="shared" si="0"/>
        <v>7020</v>
      </c>
    </row>
    <row r="25" ht="16.5" spans="1:9">
      <c r="A25" s="21"/>
      <c r="B25" s="22"/>
      <c r="C25" s="23"/>
      <c r="D25" s="24"/>
      <c r="E25" s="23"/>
      <c r="F25" s="23" t="s">
        <v>103</v>
      </c>
      <c r="G25" s="25">
        <v>9000</v>
      </c>
      <c r="H25" s="25">
        <v>0.042</v>
      </c>
      <c r="I25" s="25">
        <f t="shared" si="0"/>
        <v>378</v>
      </c>
    </row>
    <row r="26" ht="33" spans="1:9">
      <c r="A26" s="21">
        <v>45966</v>
      </c>
      <c r="B26" s="22" t="s">
        <v>10</v>
      </c>
      <c r="C26" s="23" t="s">
        <v>23</v>
      </c>
      <c r="D26" s="24" t="s">
        <v>104</v>
      </c>
      <c r="E26" s="23" t="s">
        <v>105</v>
      </c>
      <c r="F26" s="22" t="s">
        <v>31</v>
      </c>
      <c r="G26" s="22">
        <v>700</v>
      </c>
      <c r="H26" s="22">
        <v>0.58</v>
      </c>
      <c r="I26" s="25">
        <f t="shared" si="0"/>
        <v>406</v>
      </c>
    </row>
    <row r="27" ht="33" spans="1:9">
      <c r="A27" s="21">
        <v>45967</v>
      </c>
      <c r="B27" s="22" t="s">
        <v>10</v>
      </c>
      <c r="C27" s="23" t="s">
        <v>114</v>
      </c>
      <c r="D27" s="24" t="s">
        <v>115</v>
      </c>
      <c r="E27" s="23" t="s">
        <v>116</v>
      </c>
      <c r="F27" s="26" t="s">
        <v>88</v>
      </c>
      <c r="G27" s="25">
        <f t="shared" ref="G27:G32" si="1">101502+30</f>
        <v>101532</v>
      </c>
      <c r="H27" s="17">
        <v>0.1</v>
      </c>
      <c r="I27" s="25">
        <f>G27*H27</f>
        <v>10153.2</v>
      </c>
    </row>
    <row r="28" ht="16.5" spans="1:9">
      <c r="A28" s="21"/>
      <c r="B28" s="22"/>
      <c r="C28" s="23"/>
      <c r="D28" s="24"/>
      <c r="E28" s="23"/>
      <c r="F28" s="25" t="s">
        <v>31</v>
      </c>
      <c r="G28" s="25">
        <f t="shared" si="1"/>
        <v>101532</v>
      </c>
      <c r="H28" s="17">
        <v>0.58</v>
      </c>
      <c r="I28" s="25">
        <f>G28*H28</f>
        <v>58888.56</v>
      </c>
    </row>
    <row r="29" ht="16.5" spans="1:9">
      <c r="A29" s="21"/>
      <c r="B29" s="22"/>
      <c r="C29" s="23"/>
      <c r="D29" s="24"/>
      <c r="E29" s="23"/>
      <c r="F29" s="25" t="s">
        <v>32</v>
      </c>
      <c r="G29" s="25">
        <f>4*5*3</f>
        <v>60</v>
      </c>
      <c r="H29" s="25">
        <v>0</v>
      </c>
      <c r="I29" s="25">
        <f>G29*H29</f>
        <v>0</v>
      </c>
    </row>
    <row r="30" ht="16.5" spans="1:9">
      <c r="A30" s="21"/>
      <c r="B30" s="22"/>
      <c r="C30" s="23"/>
      <c r="D30" s="24"/>
      <c r="E30" s="23"/>
      <c r="F30" s="25" t="s">
        <v>99</v>
      </c>
      <c r="G30" s="25">
        <f>101532*5</f>
        <v>507660</v>
      </c>
      <c r="H30" s="17">
        <v>0.042</v>
      </c>
      <c r="I30" s="25">
        <f>G30*H30</f>
        <v>21321.72</v>
      </c>
    </row>
    <row r="31" ht="16.5" spans="1:9">
      <c r="A31" s="21"/>
      <c r="B31" s="22"/>
      <c r="C31" s="23"/>
      <c r="D31" s="24"/>
      <c r="E31" s="23"/>
      <c r="F31" s="23" t="s">
        <v>18</v>
      </c>
      <c r="G31" s="25">
        <f t="shared" si="1"/>
        <v>101532</v>
      </c>
      <c r="H31" s="14">
        <v>0.28</v>
      </c>
      <c r="I31" s="25">
        <f>G31*H31</f>
        <v>28428.96</v>
      </c>
    </row>
    <row r="32" ht="16.5" spans="1:9">
      <c r="A32" s="21"/>
      <c r="B32" s="22"/>
      <c r="C32" s="23"/>
      <c r="D32" s="24"/>
      <c r="E32" s="23"/>
      <c r="F32" s="22" t="s">
        <v>19</v>
      </c>
      <c r="G32" s="25">
        <f t="shared" si="1"/>
        <v>101532</v>
      </c>
      <c r="H32" s="14">
        <v>0.1</v>
      </c>
      <c r="I32" s="25">
        <f>G32*H32</f>
        <v>10153.2</v>
      </c>
    </row>
    <row r="33" ht="16.5" spans="1:10">
      <c r="A33" s="21">
        <v>45974</v>
      </c>
      <c r="B33" s="22" t="s">
        <v>10</v>
      </c>
      <c r="C33" s="23" t="s">
        <v>23</v>
      </c>
      <c r="D33" s="24" t="s">
        <v>117</v>
      </c>
      <c r="E33" s="23" t="s">
        <v>118</v>
      </c>
      <c r="F33" s="22" t="s">
        <v>30</v>
      </c>
      <c r="G33" s="25">
        <f>118+90+154+125</f>
        <v>487</v>
      </c>
      <c r="H33" s="25">
        <v>0.08</v>
      </c>
      <c r="I33" s="25">
        <f>G33*H33</f>
        <v>38.96</v>
      </c>
    </row>
    <row r="34" ht="16.5" spans="1:10">
      <c r="A34" s="21"/>
      <c r="B34" s="22"/>
      <c r="C34" s="23"/>
      <c r="D34" s="24"/>
      <c r="E34" s="23"/>
      <c r="F34" s="22" t="s">
        <v>31</v>
      </c>
      <c r="G34" s="22">
        <v>487</v>
      </c>
      <c r="H34" s="22">
        <v>0.58</v>
      </c>
      <c r="I34" s="25">
        <f>G34*H34</f>
        <v>282.46</v>
      </c>
    </row>
    <row r="35" ht="16.5" spans="1:10">
      <c r="A35" s="21">
        <v>45983</v>
      </c>
      <c r="B35" s="22" t="s">
        <v>10</v>
      </c>
      <c r="C35" s="23" t="s">
        <v>119</v>
      </c>
      <c r="D35" s="24" t="s">
        <v>120</v>
      </c>
      <c r="E35" s="23" t="s">
        <v>121</v>
      </c>
      <c r="F35" s="26" t="s">
        <v>43</v>
      </c>
      <c r="G35" s="25">
        <f>20000+20</f>
        <v>20020</v>
      </c>
      <c r="H35" s="17">
        <v>0.85</v>
      </c>
      <c r="I35" s="27">
        <f t="shared" ref="I35:I41" si="2">G35*H35</f>
        <v>17017</v>
      </c>
    </row>
    <row r="36" ht="16.5" spans="1:10">
      <c r="A36" s="21"/>
      <c r="B36" s="22"/>
      <c r="C36" s="23"/>
      <c r="D36" s="24"/>
      <c r="E36" s="23"/>
      <c r="F36" s="26" t="s">
        <v>15</v>
      </c>
      <c r="G36" s="25">
        <v>200</v>
      </c>
      <c r="H36" s="17">
        <v>0</v>
      </c>
      <c r="I36" s="27">
        <f t="shared" si="2"/>
        <v>0</v>
      </c>
    </row>
    <row r="37" ht="16.5" spans="1:10">
      <c r="A37" s="21"/>
      <c r="B37" s="22"/>
      <c r="C37" s="23"/>
      <c r="D37" s="24"/>
      <c r="E37" s="23"/>
      <c r="F37" s="28" t="s">
        <v>16</v>
      </c>
      <c r="G37" s="25">
        <f>4*5*2</f>
        <v>40</v>
      </c>
      <c r="H37" s="17">
        <v>0</v>
      </c>
      <c r="I37" s="27">
        <f t="shared" si="2"/>
        <v>0</v>
      </c>
    </row>
    <row r="38" ht="16.5" spans="1:10">
      <c r="A38" s="21"/>
      <c r="B38" s="22"/>
      <c r="C38" s="23"/>
      <c r="D38" s="24"/>
      <c r="E38" s="23"/>
      <c r="F38" s="25" t="s">
        <v>44</v>
      </c>
      <c r="G38" s="25">
        <v>20020</v>
      </c>
      <c r="H38" s="17">
        <v>0.035</v>
      </c>
      <c r="I38" s="27">
        <f t="shared" si="2"/>
        <v>700.7</v>
      </c>
    </row>
    <row r="39" ht="16.5" spans="1:10">
      <c r="A39" s="21"/>
      <c r="B39" s="22"/>
      <c r="C39" s="23"/>
      <c r="D39" s="24"/>
      <c r="E39" s="23"/>
      <c r="F39" s="25" t="s">
        <v>112</v>
      </c>
      <c r="G39" s="25">
        <f>20020*4</f>
        <v>80080</v>
      </c>
      <c r="H39" s="17">
        <v>0.042</v>
      </c>
      <c r="I39" s="27">
        <f t="shared" si="2"/>
        <v>3363.36</v>
      </c>
    </row>
    <row r="40" ht="16.5" spans="1:10">
      <c r="A40" s="21"/>
      <c r="B40" s="22"/>
      <c r="C40" s="23"/>
      <c r="D40" s="24"/>
      <c r="E40" s="23"/>
      <c r="F40" s="23" t="s">
        <v>122</v>
      </c>
      <c r="G40" s="25">
        <v>20020</v>
      </c>
      <c r="H40" s="17">
        <v>0.28</v>
      </c>
      <c r="I40" s="27">
        <f t="shared" si="2"/>
        <v>5605.6</v>
      </c>
    </row>
    <row r="41" ht="16.5" spans="1:10">
      <c r="A41" s="21"/>
      <c r="B41" s="22"/>
      <c r="C41" s="23"/>
      <c r="D41" s="24"/>
      <c r="E41" s="23"/>
      <c r="F41" s="22" t="s">
        <v>19</v>
      </c>
      <c r="G41" s="25">
        <v>20020</v>
      </c>
      <c r="H41" s="17">
        <v>0.1</v>
      </c>
      <c r="I41" s="27">
        <f t="shared" si="2"/>
        <v>2002</v>
      </c>
    </row>
    <row r="42" ht="16.5" spans="1:10">
      <c r="G42" s="2"/>
      <c r="H42" s="1"/>
      <c r="I42" s="29">
        <f>SUM(I3:I41)</f>
        <v>204930.638</v>
      </c>
    </row>
    <row r="43" spans="1:10">
      <c r="G43" s="2"/>
      <c r="H43" s="1"/>
    </row>
    <row r="44" spans="1:10">
      <c r="G44" s="2"/>
      <c r="H44" s="1"/>
    </row>
    <row r="45" spans="1:10">
      <c r="H45" s="1"/>
    </row>
    <row r="46" ht="28.5" spans="1:10">
      <c r="A46" s="30" t="s">
        <v>53</v>
      </c>
      <c r="B46" s="30"/>
      <c r="C46" s="30"/>
      <c r="D46" s="30"/>
      <c r="E46" s="30"/>
      <c r="F46" s="30"/>
      <c r="G46" s="30"/>
      <c r="H46" s="30"/>
      <c r="I46" s="30"/>
      <c r="J46" s="30"/>
    </row>
    <row r="47" ht="14.5" spans="1:10">
      <c r="A47" s="31" t="s">
        <v>54</v>
      </c>
      <c r="B47" s="31" t="s">
        <v>55</v>
      </c>
      <c r="C47" s="31" t="s">
        <v>56</v>
      </c>
      <c r="D47" s="32" t="s">
        <v>57</v>
      </c>
      <c r="E47" s="31" t="s">
        <v>58</v>
      </c>
      <c r="F47" s="33" t="s">
        <v>59</v>
      </c>
      <c r="G47" s="31" t="s">
        <v>60</v>
      </c>
      <c r="H47" s="31" t="s">
        <v>61</v>
      </c>
      <c r="I47" s="32" t="s">
        <v>62</v>
      </c>
      <c r="J47" s="31" t="s">
        <v>63</v>
      </c>
    </row>
    <row r="48" ht="28.5" spans="1:10">
      <c r="A48" s="31"/>
      <c r="B48" s="31"/>
      <c r="C48" s="31"/>
      <c r="D48" s="34" t="s">
        <v>64</v>
      </c>
      <c r="E48" s="31"/>
      <c r="F48" s="35" t="s">
        <v>65</v>
      </c>
      <c r="G48" s="31"/>
      <c r="H48" s="31"/>
      <c r="I48" s="36" t="s">
        <v>66</v>
      </c>
      <c r="J48" s="31"/>
    </row>
    <row r="49" ht="28" spans="1:10">
      <c r="A49" s="37">
        <v>1</v>
      </c>
      <c r="B49" s="38">
        <v>46002</v>
      </c>
      <c r="C49" s="39" t="s">
        <v>67</v>
      </c>
      <c r="D49" s="39" t="s">
        <v>68</v>
      </c>
      <c r="E49" s="39" t="s">
        <v>69</v>
      </c>
      <c r="F49" s="39"/>
      <c r="G49" s="39" t="s">
        <v>70</v>
      </c>
      <c r="H49" s="39">
        <v>20000</v>
      </c>
      <c r="I49" s="40">
        <v>28688.66</v>
      </c>
      <c r="J49" s="41" t="s">
        <v>123</v>
      </c>
    </row>
    <row r="50" ht="28" spans="1:10">
      <c r="A50" s="37">
        <v>1</v>
      </c>
      <c r="B50" s="38">
        <v>46002</v>
      </c>
      <c r="C50" s="39" t="s">
        <v>67</v>
      </c>
      <c r="D50" s="39" t="s">
        <v>68</v>
      </c>
      <c r="E50" s="39" t="s">
        <v>73</v>
      </c>
      <c r="F50" s="39"/>
      <c r="G50" s="39" t="s">
        <v>74</v>
      </c>
      <c r="H50" s="39">
        <v>19000</v>
      </c>
      <c r="I50" s="40">
        <v>24512.108</v>
      </c>
      <c r="J50" s="41" t="s">
        <v>124</v>
      </c>
    </row>
    <row r="51" spans="1:10">
      <c r="H51" s="1"/>
    </row>
    <row r="52" spans="1:10">
      <c r="H52" s="1"/>
    </row>
    <row r="53" spans="1:10">
      <c r="H53" s="1"/>
    </row>
    <row r="54" spans="1:10">
      <c r="H54" s="1"/>
    </row>
    <row r="55" spans="1:10">
      <c r="H55" s="1"/>
    </row>
  </sheetData>
  <autoFilter xmlns:etc="http://www.wps.cn/officeDocument/2017/etCustomData" ref="A1:I42" etc:filterBottomFollowUsedRange="0">
    <extLst/>
  </autoFilter>
  <mergeCells count="44">
    <mergeCell ref="A1:I1"/>
    <mergeCell ref="A46:J46"/>
    <mergeCell ref="A3:A10"/>
    <mergeCell ref="A11:A16"/>
    <mergeCell ref="A17:A23"/>
    <mergeCell ref="A24:A25"/>
    <mergeCell ref="A27:A32"/>
    <mergeCell ref="A33:A34"/>
    <mergeCell ref="A35:A41"/>
    <mergeCell ref="A47:A48"/>
    <mergeCell ref="B3:B10"/>
    <mergeCell ref="B11:B16"/>
    <mergeCell ref="B17:B23"/>
    <mergeCell ref="B24:B25"/>
    <mergeCell ref="B27:B32"/>
    <mergeCell ref="B33:B34"/>
    <mergeCell ref="B35:B41"/>
    <mergeCell ref="B47:B48"/>
    <mergeCell ref="C3:C10"/>
    <mergeCell ref="C11:C16"/>
    <mergeCell ref="C17:C23"/>
    <mergeCell ref="C24:C25"/>
    <mergeCell ref="C27:C32"/>
    <mergeCell ref="C33:C34"/>
    <mergeCell ref="C35:C41"/>
    <mergeCell ref="C47:C48"/>
    <mergeCell ref="D3:D10"/>
    <mergeCell ref="D11:D16"/>
    <mergeCell ref="D17:D23"/>
    <mergeCell ref="D24:D25"/>
    <mergeCell ref="D27:D32"/>
    <mergeCell ref="D33:D34"/>
    <mergeCell ref="D35:D41"/>
    <mergeCell ref="E3:E10"/>
    <mergeCell ref="E11:E16"/>
    <mergeCell ref="E17:E23"/>
    <mergeCell ref="E24:E25"/>
    <mergeCell ref="E27:E32"/>
    <mergeCell ref="E33:E34"/>
    <mergeCell ref="E35:E41"/>
    <mergeCell ref="E47:E48"/>
    <mergeCell ref="G47:G48"/>
    <mergeCell ref="H47:H48"/>
    <mergeCell ref="J47:J4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30" sqref="D30"/>
    </sheetView>
  </sheetViews>
  <sheetFormatPr defaultColWidth="8.72727272727273" defaultRowHeight="14" outlineLevelRow="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12.8181818181818" style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125</v>
      </c>
    </row>
    <row r="3" ht="49.5" spans="1:9">
      <c r="A3" s="13">
        <v>45961</v>
      </c>
      <c r="B3" s="14" t="s">
        <v>10</v>
      </c>
      <c r="C3" s="13" t="s">
        <v>45</v>
      </c>
      <c r="D3" s="15" t="s">
        <v>126</v>
      </c>
      <c r="E3" s="13" t="s">
        <v>127</v>
      </c>
      <c r="F3" s="16" t="s">
        <v>128</v>
      </c>
      <c r="G3" s="17">
        <f>4210+22000+1810</f>
        <v>28020</v>
      </c>
      <c r="H3" s="17">
        <v>0.021</v>
      </c>
      <c r="I3" s="17">
        <f>G3*H3</f>
        <v>588.42</v>
      </c>
    </row>
    <row r="4" s="2" customFormat="1" ht="49.5" spans="1:9">
      <c r="A4" s="13">
        <v>45967</v>
      </c>
      <c r="B4" s="14" t="s">
        <v>10</v>
      </c>
      <c r="C4" s="13">
        <v>43337</v>
      </c>
      <c r="D4" s="15" t="s">
        <v>106</v>
      </c>
      <c r="E4" s="13" t="s">
        <v>107</v>
      </c>
      <c r="F4" s="17" t="s">
        <v>113</v>
      </c>
      <c r="G4" s="17">
        <v>21328</v>
      </c>
      <c r="H4" s="17">
        <v>0.005</v>
      </c>
      <c r="I4" s="17">
        <f>G4*H4</f>
        <v>106.64</v>
      </c>
    </row>
    <row r="5" s="2" customFormat="1" ht="16.5" spans="1:9">
      <c r="I5" s="18">
        <f>SUM(I3:I4)</f>
        <v>695.06</v>
      </c>
    </row>
  </sheetData>
  <autoFilter xmlns:etc="http://www.wps.cn/officeDocument/2017/etCustomData" ref="A1:I5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9月对账单</vt:lpstr>
      <vt:lpstr>10月对账单</vt:lpstr>
      <vt:lpstr>11月对账单</vt:lpstr>
      <vt:lpstr>11月对账单 (2)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2025-12-11T13:58:15Z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884B07814F664AC4BB775C1F942BB923_13</vt:lpwstr>
  </property>
</Properties>
</file>