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4"/>
  </bookViews>
  <sheets>
    <sheet name="鸿展" sheetId="34" r:id="rId1"/>
    <sheet name="大正" sheetId="30" r:id="rId2"/>
    <sheet name="圣琪" sheetId="33" r:id="rId3"/>
    <sheet name="正信" sheetId="36" r:id="rId4"/>
    <sheet name="丰盛源" sheetId="39" r:id="rId5"/>
  </sheets>
  <definedNames>
    <definedName name="_xlnm._FilterDatabase" localSheetId="0" hidden="1">鸿展!$A$1:$H$11</definedName>
    <definedName name="_xlnm._FilterDatabase" localSheetId="1" hidden="1">大正!$A$1:$H$17</definedName>
    <definedName name="_xlnm._FilterDatabase" localSheetId="2" hidden="1">圣琪!$A$1:$H$8</definedName>
    <definedName name="_xlnm._FilterDatabase" localSheetId="3" hidden="1">正信!$A$1:$H$15</definedName>
    <definedName name="_xlnm._FilterDatabase" localSheetId="4" hidden="1">丰盛源!$A$1:$J$222</definedName>
    <definedName name="_xlnm.Print_Area" localSheetId="1">大正!$A$1:$H$2</definedName>
    <definedName name="_xlnm.Print_Area" localSheetId="2">圣琪!$A$1:$H$2</definedName>
    <definedName name="_xlnm.Print_Area" localSheetId="0">鸿展!$A$1:$H$2</definedName>
    <definedName name="_xlnm.Print_Area" localSheetId="3">正信!$A$1:$H$2</definedName>
    <definedName name="_xlnm.Print_Area" localSheetId="4">丰盛源!$A$1:$H$2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<sst xmlns="http://schemas.openxmlformats.org/spreadsheetml/2006/main" count="410" uniqueCount="150">
  <si>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</si>
  <si>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</si>
  <si>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</si>
  <si>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</si>
  <si>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</si>
  <si>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</si>
  <si>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</si>
  <si>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</si>
  <si>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</si>
  <si>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40009
40047
40043
40048</t>
  </si>
  <si>
    <t>RBSKJSD00130
工厂：鸿展</t>
  </si>
  <si>
    <t>0003-693-700/902
Made in China 女套衫</t>
  </si>
  <si>
    <t>白色吊牌HPBCGEN001-60*95mm</t>
  </si>
  <si>
    <t>黑色 吊绳 MRBCGEN004-320*1.5mm</t>
  </si>
  <si>
    <t>白色织标WLBCGEN017（05B）-65*20mm</t>
  </si>
  <si>
    <t>白色缎带洗标CLBCGEN003*4页-60*25mm（加页码）</t>
  </si>
  <si>
    <t>/</t>
  </si>
  <si>
    <t>RBSKJSD00169
工厂：鸿展</t>
  </si>
  <si>
    <t>7335-693-205
Made in China 男套衫 补单2</t>
  </si>
  <si>
    <t>白色织标WLBCGEN020(06B）-85*20mm</t>
  </si>
  <si>
    <t>缎带BSK警告标  ADBCGEN002-120*55mm</t>
  </si>
  <si>
    <r>
      <rPr>
        <sz val="11"/>
        <rFont val="宋体"/>
        <charset val="134"/>
        <scheme val="minor"/>
      </rPr>
      <t>86534
86705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87161
86703
86537</t>
    </r>
  </si>
  <si>
    <t>RBSKJSD00134
工厂：大正</t>
  </si>
  <si>
    <t>7347-693-423
Made in China 男套衫</t>
  </si>
  <si>
    <t>配比装胶带贴纸  BKSKR24014</t>
  </si>
  <si>
    <t>白色缎带洗标CLBCGEN003*5页-60*25mm（加页码）</t>
  </si>
  <si>
    <t>86995
40068
40086
86999</t>
  </si>
  <si>
    <t>RBSKJSD00138
工厂：大正</t>
  </si>
  <si>
    <t>7351-693-526/710
Made in China 男套衫</t>
  </si>
  <si>
    <t>RBSKJSD00163
工厂：圣琪</t>
  </si>
  <si>
    <t>7120-693-712/800/812
Made in China 女套衫 翻单8</t>
  </si>
  <si>
    <t>白色吊牌HPBCRFI001-60*95mm-RFID LOGO</t>
  </si>
  <si>
    <t>白色缎带洗标CLBCGEN003*6页-60*25mm（加页码）</t>
  </si>
  <si>
    <t>白色缎带芯片洗标CLBCRFI001-60*25mm-RFID</t>
  </si>
  <si>
    <t>RBSKJSD00166
工厂：正信</t>
  </si>
  <si>
    <t>7256-693-500/712
Made in China 女套衫 翻单6</t>
  </si>
  <si>
    <t>RBSKJSD00168
工厂：正信</t>
  </si>
  <si>
    <t>6985-693-400/802
Made in China 女开衫 翻单14</t>
  </si>
  <si>
    <t>BKKBXM24002 空白标（60*25mm）</t>
  </si>
  <si>
    <t>RBSKJSD00176
工厂：正信</t>
  </si>
  <si>
    <t>7149-693-902
Made in China 女套衫 翻单3 补单</t>
  </si>
  <si>
    <t>RBSKJSD0167
工厂：丰盛源</t>
  </si>
  <si>
    <t>7108-693-754
Made in China 女套衫 翻单13</t>
  </si>
  <si>
    <t>白色缎带洗标CLBCGEN003*4页-60*25mm（加页码)</t>
  </si>
  <si>
    <t>RBSKJSD0164
工厂：丰盛源</t>
  </si>
  <si>
    <t>7108-693-754/802/892
Made in China 女套衫 翻单12</t>
  </si>
  <si>
    <t>白色缎带洗标CLBCGEN003*4页-60*25mm（754/802色）</t>
  </si>
  <si>
    <t>白色缎带洗标CLBCGEN003*4页-60*25mm（892色）</t>
  </si>
  <si>
    <t>RBSKJSD0184
工厂：丰盛源</t>
  </si>
  <si>
    <t>7108-693-754/802/892
Made in China 女套衫 翻单15</t>
  </si>
  <si>
    <t>RBSKJSD0218
工厂：丰盛源</t>
  </si>
  <si>
    <t>7108-693-892
Made in China 女套衫 翻单15 补单</t>
  </si>
  <si>
    <t>RBSKJSD0225
对账1500：丰盛源</t>
  </si>
  <si>
    <t>7108-693
Made in China 女套衫 翻单15 补单2</t>
  </si>
  <si>
    <t>RBSKJSD00172
工厂：丰盛源</t>
  </si>
  <si>
    <t>7120-693-712/800/812
Made in China 女套衫 翻单10</t>
  </si>
  <si>
    <t>RBSKJSD00185
工厂：丰盛源</t>
  </si>
  <si>
    <t>7120-693-712/800/812
Made in China 女套衫 翻单12</t>
  </si>
  <si>
    <t>RBSKJSD00228
工厂：丰盛源</t>
  </si>
  <si>
    <t>7120-693-712/800/812
Made in China 女套衫 翻单12 补单</t>
  </si>
  <si>
    <t>RBSKJSD0175
工厂：鸿杨</t>
  </si>
  <si>
    <t>7108-693-754/802
Made in China 女套衫 翻单14</t>
  </si>
  <si>
    <t>RBSKJSD00170
工厂：圣琪</t>
  </si>
  <si>
    <t>7120-693-712/800
Made in China 女套衫 翻单9</t>
  </si>
  <si>
    <t>RBSKJSD00204
工厂：圣琪</t>
  </si>
  <si>
    <t>7120-693-712/800/812
Made in China 女套衫 翻单18</t>
  </si>
  <si>
    <t>90879-圣琪</t>
  </si>
  <si>
    <t>RBSKJSD00207</t>
  </si>
  <si>
    <t>7120-693-712/800/812
Made in China 女套衫 翻单21</t>
  </si>
  <si>
    <t>90881-巫山</t>
  </si>
  <si>
    <t>RBSKJSD0188
工厂：圣琪</t>
  </si>
  <si>
    <t>7108-693-802
Made in China 女套衫 翻单16</t>
  </si>
  <si>
    <t>90444
90447</t>
  </si>
  <si>
    <t>RBSKJSD0194
工厂：圣琪</t>
  </si>
  <si>
    <t>7108-693-902
Made in China 女套衫 翻单17</t>
  </si>
  <si>
    <t>RBSKJSD0178
工厂:圣琪</t>
  </si>
  <si>
    <t>7108-693-802
Made in China 女上装 翻单6 补单</t>
  </si>
  <si>
    <t>RBSKJSD00186
对账：圣琪</t>
  </si>
  <si>
    <t>7108-693-754
Made in China 女上装 补单2</t>
  </si>
  <si>
    <t>白色缎带洗标CLBCGEN003*1页-60*25mm（754色L码条码页）</t>
  </si>
  <si>
    <t>STR</t>
  </si>
  <si>
    <t>90521
90523</t>
  </si>
  <si>
    <t>RBSKJSD00196
工厂：通辉</t>
  </si>
  <si>
    <t>7120-693-500
Made in China 女套衫 翻单14</t>
  </si>
  <si>
    <t>89572
89573</t>
  </si>
  <si>
    <t>RBSKJSD00179
工厂：通辉</t>
  </si>
  <si>
    <t>7120-693-700
Made in China 女套衫 翻单11</t>
  </si>
  <si>
    <t>RBSKJSD00195
工厂：通辉</t>
  </si>
  <si>
    <t>7120-693-712
Made in China 女套衫 翻单13</t>
  </si>
  <si>
    <t>RBSKJSD00201
工厂：通辉</t>
  </si>
  <si>
    <t>7120-693-712/800
Made in China 女套衫 翻单15</t>
  </si>
  <si>
    <t>RBSKJSD00202
工厂：通辉</t>
  </si>
  <si>
    <t>7120-693-712/800/812
Made in China 女套衫 翻单16</t>
  </si>
  <si>
    <t>RBSKJSD00203
工厂：通辉</t>
  </si>
  <si>
    <t>7120-693-712/812
Made in China 女套衫 翻单17</t>
  </si>
  <si>
    <t>RBSKJSD00205
工厂：通辉</t>
  </si>
  <si>
    <t>7120-693-712/800
Made in China 女套衫 翻单19</t>
  </si>
  <si>
    <t>RBSKJSD00192
工厂：通辉</t>
  </si>
  <si>
    <t>5698-693-800
Made in China 女长裙 翻单2</t>
  </si>
  <si>
    <t>RBSKJSD00180
工厂：通辉</t>
  </si>
  <si>
    <t>7262-693-500/605/802
Made in China 女开衫 翻单4</t>
  </si>
  <si>
    <t>白色缎带洗标CLBCGEN003*4页-60*25mm</t>
  </si>
  <si>
    <t>88551
88552</t>
  </si>
  <si>
    <t>RBSKJSD00162
工厂：正信</t>
  </si>
  <si>
    <t>7256-693-892
Made in China 女套衫 翻单4</t>
  </si>
  <si>
    <t>RBSKJSD00165
工厂：正信</t>
  </si>
  <si>
    <t>7256-693-712/892
Made in China 女套衫 翻单5</t>
  </si>
  <si>
    <t>白色缎带洗标CLBCGEN003*5页-60*25mm（712色）</t>
  </si>
  <si>
    <t>白色缎带洗标CLBCGEN003*5页-60*25mm（892色）</t>
  </si>
  <si>
    <t>RBSKJSD00173
工厂：正信</t>
  </si>
  <si>
    <t>7256-693-500/712
Made in China 女套衫 翻单7</t>
  </si>
  <si>
    <t>RBSKJSD00174
工厂：正信</t>
  </si>
  <si>
    <t>6985-693-400/802/605
Made in China 女开衫 翻单15</t>
  </si>
  <si>
    <t>89434
89437</t>
  </si>
  <si>
    <t>RBSKJSD00177
工厂：正信</t>
  </si>
  <si>
    <t>6985-693-700
Made in China 女开衫 翻单16</t>
  </si>
  <si>
    <t>RBSKJSD00181
工厂：正信</t>
  </si>
  <si>
    <t>6985-693-802
Made in China 女开衫 翻单17</t>
  </si>
  <si>
    <t>RBSKJSD00182
工厂：正信</t>
  </si>
  <si>
    <t>6985-693-902/802/400/700
Made in China 女开衫 翻单18</t>
  </si>
  <si>
    <t>白色缎带洗标CLBCGEN003*4页-60*25mm（400/802/902）</t>
  </si>
  <si>
    <t>白色缎带洗标CLBCGEN003*4页-60*25mm（700）</t>
  </si>
  <si>
    <t>RBSKJSD00187
工厂：正信</t>
  </si>
  <si>
    <t>6985-693-902
Made in China 女开衫 翻单19</t>
  </si>
  <si>
    <t>RBSKJSD00200
工厂：正信</t>
  </si>
  <si>
    <t>6985-693-802/902
Made in China 女开衫 翻单20</t>
  </si>
  <si>
    <t>RBSKJSD00190
工厂：正信</t>
  </si>
  <si>
    <t>7131-693-712
Made in China 女套衫 翻单2</t>
  </si>
  <si>
    <t>40212
40213
40215</t>
  </si>
  <si>
    <t>RBSKJSD00171
工厂：正信</t>
  </si>
  <si>
    <t>0042-693-402/700
Made in China 女开衫</t>
  </si>
  <si>
    <t>空白标BKKBXM24002（60*25mm）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</si>
  <si>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</si>
  <si>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</si>
  <si>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</si>
  <si>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</si>
  <si>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</si>
  <si>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</si>
  <si>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</si>
  <si>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</si>
  <si>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</si>
  <si>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</si>
  <si>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</si>
  <si>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</si>
  <si>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</si>
  <si>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</si>
  <si>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</si>
  <si>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北京凌鼎贸易有限公司</t>
  </si>
  <si>
    <t>按照对账单开</t>
  </si>
  <si>
    <t>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</si>
</sst>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  <xf numFmtId="0" fontId="35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58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8" fontId="13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0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14" fontId="0" fillId="3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14" fontId="0" fillId="3" borderId="3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15" zoomScaleNormal="115" zoomScaleSheetLayoutView="130" workbookViewId="0">
      <selection activeCell="E19" sqref="E19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69" customWidth="1"/>
    <col min="9" max="9" width="10.6363636363636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70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71" t="s">
        <v>8</v>
      </c>
    </row>
    <row r="3" spans="1:8">
      <c r="A3" s="19">
        <v>45893</v>
      </c>
      <c r="B3" s="14" t="s">
        <v>9</v>
      </c>
      <c r="C3" s="15" t="s">
        <v>10</v>
      </c>
      <c r="D3" s="14" t="s">
        <v>11</v>
      </c>
      <c r="E3" s="29" t="s">
        <v>12</v>
      </c>
      <c r="F3" s="33">
        <f>22046+18898+20</f>
        <v>40964</v>
      </c>
      <c r="G3" s="16">
        <v>0.28</v>
      </c>
      <c r="H3" s="85">
        <f t="shared" ref="H3:H10" si="0">F3*G3</f>
        <v>11469.92</v>
      </c>
    </row>
    <row r="4" spans="1:8">
      <c r="A4" s="21"/>
      <c r="B4" s="16"/>
      <c r="C4" s="18"/>
      <c r="D4" s="14"/>
      <c r="E4" s="16" t="s">
        <v>13</v>
      </c>
      <c r="F4" s="33">
        <f>22046+18898+20</f>
        <v>40964</v>
      </c>
      <c r="G4" s="16">
        <v>0.1</v>
      </c>
      <c r="H4" s="85">
        <f t="shared" si="0"/>
        <v>4096.4</v>
      </c>
    </row>
    <row r="5" spans="1:8">
      <c r="A5" s="20"/>
      <c r="B5" s="16"/>
      <c r="C5" s="18"/>
      <c r="D5" s="14"/>
      <c r="E5" s="16" t="s">
        <v>14</v>
      </c>
      <c r="F5" s="33">
        <f>22046+18898+20</f>
        <v>40964</v>
      </c>
      <c r="G5" s="16">
        <v>0.13</v>
      </c>
      <c r="H5" s="85">
        <f t="shared" si="0"/>
        <v>5325.32</v>
      </c>
    </row>
    <row r="6" spans="1:8">
      <c r="A6" s="13">
        <v>45901</v>
      </c>
      <c r="B6" s="16"/>
      <c r="C6" s="18"/>
      <c r="D6" s="14"/>
      <c r="E6" s="16" t="s">
        <v>15</v>
      </c>
      <c r="F6" s="16">
        <f>40964*4</f>
        <v>163856</v>
      </c>
      <c r="G6" s="16">
        <v>0.042</v>
      </c>
      <c r="H6" s="85">
        <f t="shared" si="0"/>
        <v>6881.952</v>
      </c>
    </row>
    <row r="7" spans="1:8">
      <c r="A7" s="31">
        <v>45899</v>
      </c>
      <c r="B7" s="14" t="s">
        <v>16</v>
      </c>
      <c r="C7" s="15" t="s">
        <v>17</v>
      </c>
      <c r="D7" s="14" t="s">
        <v>18</v>
      </c>
      <c r="E7" s="29" t="s">
        <v>12</v>
      </c>
      <c r="F7" s="33">
        <v>408</v>
      </c>
      <c r="G7" s="16">
        <v>0.28</v>
      </c>
      <c r="H7" s="85">
        <f t="shared" si="0"/>
        <v>114.24</v>
      </c>
    </row>
    <row r="8" spans="1:8">
      <c r="A8" s="19">
        <v>45898</v>
      </c>
      <c r="B8" s="16"/>
      <c r="C8" s="18"/>
      <c r="D8" s="14"/>
      <c r="E8" s="16" t="s">
        <v>19</v>
      </c>
      <c r="F8" s="33">
        <v>408</v>
      </c>
      <c r="G8" s="16">
        <v>0.158</v>
      </c>
      <c r="H8" s="85">
        <f t="shared" si="0"/>
        <v>64.464</v>
      </c>
    </row>
    <row r="9" spans="1:8">
      <c r="A9" s="21"/>
      <c r="B9" s="16"/>
      <c r="C9" s="18"/>
      <c r="D9" s="14"/>
      <c r="E9" s="16" t="s">
        <v>15</v>
      </c>
      <c r="F9" s="16">
        <f>408*4</f>
        <v>1632</v>
      </c>
      <c r="G9" s="16">
        <v>0.042</v>
      </c>
      <c r="H9" s="85">
        <f t="shared" si="0"/>
        <v>68.544</v>
      </c>
    </row>
    <row r="10" spans="1:8">
      <c r="A10" s="20"/>
      <c r="B10" s="16"/>
      <c r="C10" s="18"/>
      <c r="D10" s="14"/>
      <c r="E10" s="16" t="s">
        <v>20</v>
      </c>
      <c r="F10" s="33">
        <v>408</v>
      </c>
      <c r="G10" s="16">
        <v>0.12</v>
      </c>
      <c r="H10" s="85">
        <f t="shared" si="0"/>
        <v>48.96</v>
      </c>
    </row>
    <row r="11" spans="1:8">
      <c r="H11" s="83">
        <f>SUM(H3:H10)</f>
        <v>28069.8</v>
      </c>
    </row>
  </sheetData>
  <autoFilter xmlns:etc="http://www.wps.cn/officeDocument/2017/etCustomData" ref="A1:H11" etc:filterBottomFollowUsedRange="0">
    <extLst/>
  </autoFilter>
  <mergeCells count="9">
    <mergeCell ref="A1:H1"/>
    <mergeCell ref="A3:A5"/>
    <mergeCell ref="A8:A10"/>
    <mergeCell ref="B3:B6"/>
    <mergeCell ref="B7:B10"/>
    <mergeCell ref="C3:C6"/>
    <mergeCell ref="C7:C10"/>
    <mergeCell ref="D3:D6"/>
    <mergeCell ref="D7:D10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="115" zoomScaleNormal="115" zoomScaleSheetLayoutView="130" workbookViewId="0">
      <selection activeCell="D10" sqref="D10:D16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69" customWidth="1"/>
    <col min="9" max="9" width="9.54545454545454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70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71" t="s">
        <v>8</v>
      </c>
    </row>
    <row r="3" spans="1:8">
      <c r="A3" s="19">
        <v>45885</v>
      </c>
      <c r="B3" s="14" t="s">
        <v>21</v>
      </c>
      <c r="C3" s="15" t="s">
        <v>22</v>
      </c>
      <c r="D3" s="14" t="s">
        <v>23</v>
      </c>
      <c r="E3" s="29" t="s">
        <v>12</v>
      </c>
      <c r="F3" s="33">
        <f>10299+8400+2300+13</f>
        <v>21012</v>
      </c>
      <c r="G3" s="16">
        <v>0.28</v>
      </c>
      <c r="H3" s="85">
        <f t="shared" ref="H3:H16" si="0">F3*G3</f>
        <v>5883.36</v>
      </c>
    </row>
    <row r="4" spans="1:8">
      <c r="A4" s="21"/>
      <c r="B4" s="16"/>
      <c r="C4" s="18"/>
      <c r="D4" s="14"/>
      <c r="E4" s="16" t="s">
        <v>13</v>
      </c>
      <c r="F4" s="33">
        <f>10299+8400+2300+13</f>
        <v>21012</v>
      </c>
      <c r="G4" s="16">
        <v>0.1</v>
      </c>
      <c r="H4" s="85">
        <f t="shared" si="0"/>
        <v>2101.2</v>
      </c>
    </row>
    <row r="5" spans="1:8">
      <c r="A5" s="13">
        <v>45891</v>
      </c>
      <c r="B5" s="16"/>
      <c r="C5" s="18"/>
      <c r="D5" s="14"/>
      <c r="E5" s="29" t="s">
        <v>12</v>
      </c>
      <c r="F5" s="33">
        <v>6306</v>
      </c>
      <c r="G5" s="16">
        <v>0.28</v>
      </c>
      <c r="H5" s="85">
        <f t="shared" si="0"/>
        <v>1765.68</v>
      </c>
    </row>
    <row r="6" spans="1:8">
      <c r="A6" s="13"/>
      <c r="B6" s="16"/>
      <c r="C6" s="18"/>
      <c r="D6" s="14"/>
      <c r="E6" s="16" t="s">
        <v>13</v>
      </c>
      <c r="F6" s="33">
        <v>6306</v>
      </c>
      <c r="G6" s="16">
        <v>0.1</v>
      </c>
      <c r="H6" s="85">
        <f t="shared" si="0"/>
        <v>630.6</v>
      </c>
    </row>
    <row r="7" spans="1:8">
      <c r="A7" s="21">
        <v>45885</v>
      </c>
      <c r="B7" s="16"/>
      <c r="C7" s="18"/>
      <c r="D7" s="14"/>
      <c r="E7" s="29" t="s">
        <v>24</v>
      </c>
      <c r="F7" s="33">
        <v>767</v>
      </c>
      <c r="G7" s="16">
        <v>0.24</v>
      </c>
      <c r="H7" s="85">
        <f t="shared" si="0"/>
        <v>184.08</v>
      </c>
    </row>
    <row r="8" spans="1:8">
      <c r="A8" s="19">
        <v>45887</v>
      </c>
      <c r="B8" s="16"/>
      <c r="C8" s="18"/>
      <c r="D8" s="14"/>
      <c r="E8" s="16" t="s">
        <v>19</v>
      </c>
      <c r="F8" s="33">
        <f>10299+8400+6306+2300+13</f>
        <v>27318</v>
      </c>
      <c r="G8" s="16">
        <v>0.158</v>
      </c>
      <c r="H8" s="85">
        <f t="shared" si="0"/>
        <v>4316.244</v>
      </c>
    </row>
    <row r="9" spans="1:8">
      <c r="A9" s="21">
        <v>45904</v>
      </c>
      <c r="B9" s="16"/>
      <c r="C9" s="18"/>
      <c r="D9" s="14"/>
      <c r="E9" s="16" t="s">
        <v>25</v>
      </c>
      <c r="F9" s="16">
        <f>27318*5</f>
        <v>136590</v>
      </c>
      <c r="G9" s="16">
        <v>0.042</v>
      </c>
      <c r="H9" s="85">
        <f t="shared" si="0"/>
        <v>5736.78</v>
      </c>
    </row>
    <row r="10" spans="1:8">
      <c r="A10" s="19">
        <v>45884</v>
      </c>
      <c r="B10" s="14" t="s">
        <v>26</v>
      </c>
      <c r="C10" s="15" t="s">
        <v>27</v>
      </c>
      <c r="D10" s="14" t="s">
        <v>28</v>
      </c>
      <c r="E10" s="29" t="s">
        <v>12</v>
      </c>
      <c r="F10" s="33">
        <f>19738+4404+26</f>
        <v>24168</v>
      </c>
      <c r="G10" s="16">
        <v>0.28</v>
      </c>
      <c r="H10" s="85">
        <f t="shared" si="0"/>
        <v>6767.04</v>
      </c>
    </row>
    <row r="11" spans="1:8">
      <c r="A11" s="21"/>
      <c r="B11" s="16"/>
      <c r="C11" s="18"/>
      <c r="D11" s="14"/>
      <c r="E11" s="16" t="s">
        <v>13</v>
      </c>
      <c r="F11" s="33">
        <f>19738+4404+26</f>
        <v>24168</v>
      </c>
      <c r="G11" s="16">
        <v>0.1</v>
      </c>
      <c r="H11" s="85">
        <f t="shared" si="0"/>
        <v>2416.8</v>
      </c>
    </row>
    <row r="12" spans="1:8">
      <c r="A12" s="13">
        <v>45891</v>
      </c>
      <c r="B12" s="16"/>
      <c r="C12" s="18"/>
      <c r="D12" s="14"/>
      <c r="E12" s="29" t="s">
        <v>12</v>
      </c>
      <c r="F12" s="33">
        <v>9055</v>
      </c>
      <c r="G12" s="16">
        <v>0.28</v>
      </c>
      <c r="H12" s="85">
        <f t="shared" si="0"/>
        <v>2535.4</v>
      </c>
    </row>
    <row r="13" spans="1:8">
      <c r="A13" s="13"/>
      <c r="B13" s="16"/>
      <c r="C13" s="18"/>
      <c r="D13" s="14"/>
      <c r="E13" s="16" t="s">
        <v>13</v>
      </c>
      <c r="F13" s="33">
        <v>9055</v>
      </c>
      <c r="G13" s="16">
        <v>0.1</v>
      </c>
      <c r="H13" s="85">
        <f t="shared" si="0"/>
        <v>905.5</v>
      </c>
    </row>
    <row r="14" spans="1:8">
      <c r="A14" s="21">
        <v>45884</v>
      </c>
      <c r="B14" s="16"/>
      <c r="C14" s="18"/>
      <c r="D14" s="14"/>
      <c r="E14" s="29" t="s">
        <v>24</v>
      </c>
      <c r="F14" s="33">
        <v>1468</v>
      </c>
      <c r="G14" s="16">
        <v>0.24</v>
      </c>
      <c r="H14" s="85">
        <f t="shared" si="0"/>
        <v>352.32</v>
      </c>
    </row>
    <row r="15" spans="1:8">
      <c r="A15" s="21"/>
      <c r="B15" s="16"/>
      <c r="C15" s="18"/>
      <c r="D15" s="14"/>
      <c r="E15" s="16" t="s">
        <v>19</v>
      </c>
      <c r="F15" s="33">
        <v>33223</v>
      </c>
      <c r="G15" s="16">
        <v>0.158</v>
      </c>
      <c r="H15" s="85">
        <f t="shared" si="0"/>
        <v>5249.234</v>
      </c>
    </row>
    <row r="16" spans="1:8">
      <c r="A16" s="13">
        <v>45900</v>
      </c>
      <c r="B16" s="16"/>
      <c r="C16" s="18"/>
      <c r="D16" s="14"/>
      <c r="E16" s="16" t="s">
        <v>15</v>
      </c>
      <c r="F16" s="16">
        <f>33223*4</f>
        <v>132892</v>
      </c>
      <c r="G16" s="16">
        <v>0.042</v>
      </c>
      <c r="H16" s="85">
        <f t="shared" si="0"/>
        <v>5581.464</v>
      </c>
    </row>
    <row r="17" spans="8:8">
      <c r="H17" s="83">
        <f>SUM(H3:H16)</f>
        <v>44425.702</v>
      </c>
    </row>
  </sheetData>
  <autoFilter xmlns:etc="http://www.wps.cn/officeDocument/2017/etCustomData" ref="A1:H17" etc:filterBottomFollowUsedRange="0">
    <extLst/>
  </autoFilter>
  <mergeCells count="12">
    <mergeCell ref="A1:H1"/>
    <mergeCell ref="A3:A4"/>
    <mergeCell ref="A5:A6"/>
    <mergeCell ref="A10:A11"/>
    <mergeCell ref="A12:A13"/>
    <mergeCell ref="A14:A15"/>
    <mergeCell ref="B3:B9"/>
    <mergeCell ref="B10:B16"/>
    <mergeCell ref="C3:C9"/>
    <mergeCell ref="C10:C16"/>
    <mergeCell ref="D3:D9"/>
    <mergeCell ref="D10:D16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115" zoomScaleNormal="115" zoomScaleSheetLayoutView="130" workbookViewId="0">
      <selection activeCell="D3" sqref="D3:D7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69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70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71" t="s">
        <v>8</v>
      </c>
    </row>
    <row r="3" s="1" customFormat="1" spans="1:8">
      <c r="A3" s="19">
        <v>45903</v>
      </c>
      <c r="B3" s="14">
        <v>88831</v>
      </c>
      <c r="C3" s="15" t="s">
        <v>29</v>
      </c>
      <c r="D3" s="14" t="s">
        <v>30</v>
      </c>
      <c r="E3" s="29" t="s">
        <v>31</v>
      </c>
      <c r="F3" s="16">
        <v>67169</v>
      </c>
      <c r="G3" s="30">
        <v>0.28</v>
      </c>
      <c r="H3" s="84">
        <f>F3*G3</f>
        <v>18807.32</v>
      </c>
    </row>
    <row r="4" s="1" customFormat="1" spans="1:8">
      <c r="A4" s="21"/>
      <c r="B4" s="16"/>
      <c r="C4" s="18"/>
      <c r="D4" s="14"/>
      <c r="E4" s="16" t="s">
        <v>13</v>
      </c>
      <c r="F4" s="16">
        <v>67169</v>
      </c>
      <c r="G4" s="16">
        <v>0.1</v>
      </c>
      <c r="H4" s="84">
        <f>F4*G4</f>
        <v>6716.9</v>
      </c>
    </row>
    <row r="5" s="1" customFormat="1" spans="1:8">
      <c r="A5" s="21"/>
      <c r="B5" s="16"/>
      <c r="C5" s="18"/>
      <c r="D5" s="14"/>
      <c r="E5" s="16" t="s">
        <v>14</v>
      </c>
      <c r="F5" s="16">
        <v>67169</v>
      </c>
      <c r="G5" s="16">
        <v>0.13</v>
      </c>
      <c r="H5" s="84">
        <f>F5*G5</f>
        <v>8731.97</v>
      </c>
    </row>
    <row r="6" s="1" customFormat="1" spans="1:8">
      <c r="A6" s="21"/>
      <c r="B6" s="16"/>
      <c r="C6" s="18"/>
      <c r="D6" s="14"/>
      <c r="E6" s="16" t="s">
        <v>32</v>
      </c>
      <c r="F6" s="16">
        <f>67169*6</f>
        <v>403014</v>
      </c>
      <c r="G6" s="16">
        <v>0.042</v>
      </c>
      <c r="H6" s="84">
        <f>F6*G6</f>
        <v>16926.588</v>
      </c>
    </row>
    <row r="7" s="1" customFormat="1" spans="1:8">
      <c r="A7" s="20"/>
      <c r="B7" s="16"/>
      <c r="C7" s="18"/>
      <c r="D7" s="14"/>
      <c r="E7" s="14" t="s">
        <v>33</v>
      </c>
      <c r="F7" s="16">
        <v>67169</v>
      </c>
      <c r="G7" s="16">
        <v>0.58</v>
      </c>
      <c r="H7" s="84">
        <f>F7*G7</f>
        <v>38958.02</v>
      </c>
    </row>
    <row r="8" s="1" customFormat="1" spans="1:8">
      <c r="H8" s="83">
        <f>SUM(H3:H7)</f>
        <v>90140.798</v>
      </c>
    </row>
    <row r="9" s="1" customFormat="1" spans="1:8">
      <c r="H9" s="69"/>
    </row>
    <row r="10" s="1" customFormat="1" spans="1:8">
      <c r="H10" s="69"/>
    </row>
    <row r="11" s="1" customFormat="1" spans="1:8">
      <c r="H11" s="69"/>
    </row>
    <row r="12" s="1" customFormat="1" spans="1:8">
      <c r="H12" s="69"/>
    </row>
    <row r="13" s="1" customFormat="1" spans="1:8">
      <c r="H13" s="69"/>
    </row>
    <row r="14" s="1" customFormat="1" spans="1:8">
      <c r="H14" s="69"/>
    </row>
  </sheetData>
  <autoFilter xmlns:etc="http://www.wps.cn/officeDocument/2017/etCustomData" ref="A1:H8" etc:filterBottomFollowUsedRange="0">
    <extLst/>
  </autoFilter>
  <mergeCells count="5">
    <mergeCell ref="A1:H1"/>
    <mergeCell ref="A3:A7"/>
    <mergeCell ref="B3:B7"/>
    <mergeCell ref="C3:C7"/>
    <mergeCell ref="D3:D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115" zoomScaleNormal="115" zoomScaleSheetLayoutView="130" workbookViewId="0">
      <selection activeCell="A8" sqref="A8:H14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69" customWidth="1"/>
    <col min="9" max="9" width="10.6363636363636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70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71" t="s">
        <v>8</v>
      </c>
    </row>
    <row r="3" spans="1:8">
      <c r="A3" s="72">
        <v>45904</v>
      </c>
      <c r="B3" s="73">
        <v>88904</v>
      </c>
      <c r="C3" s="74" t="s">
        <v>34</v>
      </c>
      <c r="D3" s="73" t="s">
        <v>35</v>
      </c>
      <c r="E3" s="73" t="s">
        <v>31</v>
      </c>
      <c r="F3" s="75">
        <v>9443</v>
      </c>
      <c r="G3" s="75">
        <v>0.28</v>
      </c>
      <c r="H3" s="76">
        <f>F3*G3</f>
        <v>2644.04</v>
      </c>
    </row>
    <row r="4" spans="1:8">
      <c r="A4" s="77"/>
      <c r="B4" s="75"/>
      <c r="C4" s="78"/>
      <c r="D4" s="73"/>
      <c r="E4" s="75" t="s">
        <v>13</v>
      </c>
      <c r="F4" s="75">
        <v>9443</v>
      </c>
      <c r="G4" s="75">
        <v>0.1</v>
      </c>
      <c r="H4" s="76">
        <f t="shared" ref="H4:H14" si="0">F4*G4</f>
        <v>944.3</v>
      </c>
    </row>
    <row r="5" spans="1:8">
      <c r="A5" s="79">
        <v>45903</v>
      </c>
      <c r="B5" s="75"/>
      <c r="C5" s="78"/>
      <c r="D5" s="73"/>
      <c r="E5" s="75" t="s">
        <v>14</v>
      </c>
      <c r="F5" s="80">
        <v>9443</v>
      </c>
      <c r="G5" s="75">
        <v>0.13</v>
      </c>
      <c r="H5" s="76">
        <f t="shared" si="0"/>
        <v>1227.59</v>
      </c>
    </row>
    <row r="6" spans="1:8">
      <c r="A6" s="77">
        <v>45904</v>
      </c>
      <c r="B6" s="75"/>
      <c r="C6" s="78"/>
      <c r="D6" s="73"/>
      <c r="E6" s="75" t="s">
        <v>25</v>
      </c>
      <c r="F6" s="75">
        <v>47215</v>
      </c>
      <c r="G6" s="75">
        <v>0.042</v>
      </c>
      <c r="H6" s="76">
        <f t="shared" si="0"/>
        <v>1983.03</v>
      </c>
    </row>
    <row r="7" spans="1:8">
      <c r="A7" s="79">
        <v>45903</v>
      </c>
      <c r="B7" s="75"/>
      <c r="C7" s="78"/>
      <c r="D7" s="73"/>
      <c r="E7" s="73" t="s">
        <v>33</v>
      </c>
      <c r="F7" s="80">
        <v>9443</v>
      </c>
      <c r="G7" s="75">
        <v>0.58</v>
      </c>
      <c r="H7" s="76">
        <f t="shared" si="0"/>
        <v>5476.94</v>
      </c>
    </row>
    <row r="8" spans="1:8">
      <c r="A8" s="79">
        <v>45905</v>
      </c>
      <c r="B8" s="73">
        <v>89112</v>
      </c>
      <c r="C8" s="74" t="s">
        <v>36</v>
      </c>
      <c r="D8" s="73" t="s">
        <v>37</v>
      </c>
      <c r="E8" s="81" t="s">
        <v>31</v>
      </c>
      <c r="F8" s="80">
        <v>20991</v>
      </c>
      <c r="G8" s="75">
        <v>0.28</v>
      </c>
      <c r="H8" s="76">
        <f t="shared" si="0"/>
        <v>5877.48</v>
      </c>
    </row>
    <row r="9" spans="1:8">
      <c r="A9" s="79"/>
      <c r="B9" s="75"/>
      <c r="C9" s="78"/>
      <c r="D9" s="73"/>
      <c r="E9" s="75" t="s">
        <v>13</v>
      </c>
      <c r="F9" s="80">
        <v>20991</v>
      </c>
      <c r="G9" s="75">
        <v>0.1</v>
      </c>
      <c r="H9" s="76">
        <f t="shared" si="0"/>
        <v>2099.1</v>
      </c>
    </row>
    <row r="10" spans="1:8">
      <c r="A10" s="79">
        <v>45903</v>
      </c>
      <c r="B10" s="75"/>
      <c r="C10" s="78"/>
      <c r="D10" s="73"/>
      <c r="E10" s="75" t="s">
        <v>14</v>
      </c>
      <c r="F10" s="75">
        <v>20991</v>
      </c>
      <c r="G10" s="75">
        <v>0.13</v>
      </c>
      <c r="H10" s="76">
        <f t="shared" si="0"/>
        <v>2728.83</v>
      </c>
    </row>
    <row r="11" spans="1:8">
      <c r="A11" s="79">
        <v>45905</v>
      </c>
      <c r="B11" s="75"/>
      <c r="C11" s="78"/>
      <c r="D11" s="73"/>
      <c r="E11" s="75" t="s">
        <v>15</v>
      </c>
      <c r="F11" s="75">
        <v>83964</v>
      </c>
      <c r="G11" s="75">
        <v>0.042</v>
      </c>
      <c r="H11" s="76">
        <f t="shared" si="0"/>
        <v>3526.488</v>
      </c>
    </row>
    <row r="12" spans="1:8">
      <c r="A12" s="79"/>
      <c r="B12" s="75"/>
      <c r="C12" s="78"/>
      <c r="D12" s="73"/>
      <c r="E12" s="75" t="s">
        <v>38</v>
      </c>
      <c r="F12" s="80">
        <v>20991</v>
      </c>
      <c r="G12" s="75">
        <v>0.03</v>
      </c>
      <c r="H12" s="76">
        <f t="shared" si="0"/>
        <v>629.73</v>
      </c>
    </row>
    <row r="13" spans="1:8">
      <c r="A13" s="82">
        <v>45904</v>
      </c>
      <c r="B13" s="75"/>
      <c r="C13" s="78"/>
      <c r="D13" s="73"/>
      <c r="E13" s="73" t="s">
        <v>33</v>
      </c>
      <c r="F13" s="80">
        <v>20991</v>
      </c>
      <c r="G13" s="75">
        <v>0.58</v>
      </c>
      <c r="H13" s="76">
        <f t="shared" si="0"/>
        <v>12174.78</v>
      </c>
    </row>
    <row r="14" ht="42" spans="1:8">
      <c r="A14" s="79">
        <v>45905</v>
      </c>
      <c r="B14" s="73">
        <v>88337</v>
      </c>
      <c r="C14" s="74" t="s">
        <v>39</v>
      </c>
      <c r="D14" s="73" t="s">
        <v>40</v>
      </c>
      <c r="E14" s="81" t="s">
        <v>12</v>
      </c>
      <c r="F14" s="80">
        <v>350</v>
      </c>
      <c r="G14" s="75">
        <v>0.26</v>
      </c>
      <c r="H14" s="76">
        <f t="shared" si="0"/>
        <v>91</v>
      </c>
    </row>
    <row r="15" spans="1:8">
      <c r="H15" s="83">
        <f>SUM(H3:H14)</f>
        <v>39403.308</v>
      </c>
    </row>
  </sheetData>
  <autoFilter xmlns:etc="http://www.wps.cn/officeDocument/2017/etCustomData" ref="A1:H15" etc:filterBottomFollowUsedRange="0">
    <extLst/>
  </autoFilter>
  <mergeCells count="10">
    <mergeCell ref="A1:H1"/>
    <mergeCell ref="A3:A4"/>
    <mergeCell ref="A8:A9"/>
    <mergeCell ref="A11:A12"/>
    <mergeCell ref="B3:B7"/>
    <mergeCell ref="B8:B13"/>
    <mergeCell ref="C3:C7"/>
    <mergeCell ref="C8:C13"/>
    <mergeCell ref="D3:D7"/>
    <mergeCell ref="D8:D13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2"/>
  <sheetViews>
    <sheetView tabSelected="1" zoomScale="115" zoomScaleNormal="115" zoomScaleSheetLayoutView="130" topLeftCell="A194" workbookViewId="0">
      <selection activeCell="E213" sqref="E213"/>
    </sheetView>
  </sheetViews>
  <sheetFormatPr defaultColWidth="8.72727272727273" defaultRowHeight="14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1" customFormat="1" spans="1:8">
      <c r="A3" s="13">
        <v>45904</v>
      </c>
      <c r="B3" s="14">
        <v>89113</v>
      </c>
      <c r="C3" s="15" t="s">
        <v>41</v>
      </c>
      <c r="D3" s="14" t="s">
        <v>42</v>
      </c>
      <c r="E3" s="14" t="s">
        <v>31</v>
      </c>
      <c r="F3" s="16">
        <v>15745</v>
      </c>
      <c r="G3" s="16">
        <v>0.28</v>
      </c>
      <c r="H3" s="17">
        <f t="shared" ref="H3:H37" si="0">F3*G3</f>
        <v>4408.6</v>
      </c>
    </row>
    <row r="4" s="1" customFormat="1" spans="1:8">
      <c r="A4" s="13"/>
      <c r="B4" s="16"/>
      <c r="C4" s="18"/>
      <c r="D4" s="14"/>
      <c r="E4" s="16" t="s">
        <v>13</v>
      </c>
      <c r="F4" s="16">
        <v>15745</v>
      </c>
      <c r="G4" s="16">
        <v>0.1</v>
      </c>
      <c r="H4" s="17">
        <f t="shared" si="0"/>
        <v>1574.5</v>
      </c>
    </row>
    <row r="5" s="1" customFormat="1" spans="1:8">
      <c r="A5" s="13">
        <v>45903</v>
      </c>
      <c r="B5" s="16"/>
      <c r="C5" s="18"/>
      <c r="D5" s="14"/>
      <c r="E5" s="16" t="s">
        <v>14</v>
      </c>
      <c r="F5" s="16">
        <v>15745</v>
      </c>
      <c r="G5" s="16">
        <v>0.13</v>
      </c>
      <c r="H5" s="17">
        <f t="shared" si="0"/>
        <v>2046.85</v>
      </c>
    </row>
    <row r="6" s="1" customFormat="1" spans="1:8">
      <c r="A6" s="19">
        <v>45904</v>
      </c>
      <c r="B6" s="16"/>
      <c r="C6" s="18"/>
      <c r="D6" s="14"/>
      <c r="E6" s="16" t="s">
        <v>43</v>
      </c>
      <c r="F6" s="16">
        <f>15745*4</f>
        <v>62980</v>
      </c>
      <c r="G6" s="16">
        <v>0.042</v>
      </c>
      <c r="H6" s="17">
        <f t="shared" si="0"/>
        <v>2645.16</v>
      </c>
    </row>
    <row r="7" s="1" customFormat="1" spans="1:8">
      <c r="A7" s="20"/>
      <c r="B7" s="16"/>
      <c r="C7" s="18"/>
      <c r="D7" s="14"/>
      <c r="E7" s="14" t="s">
        <v>33</v>
      </c>
      <c r="F7" s="16">
        <v>15745</v>
      </c>
      <c r="G7" s="16">
        <v>0.58</v>
      </c>
      <c r="H7" s="17">
        <f t="shared" si="0"/>
        <v>9132.1</v>
      </c>
    </row>
    <row r="8" s="1" customFormat="1" spans="1:8">
      <c r="A8" s="13">
        <v>45904</v>
      </c>
      <c r="B8" s="14">
        <v>88897</v>
      </c>
      <c r="C8" s="15" t="s">
        <v>44</v>
      </c>
      <c r="D8" s="14" t="s">
        <v>45</v>
      </c>
      <c r="E8" s="14" t="s">
        <v>31</v>
      </c>
      <c r="F8" s="16">
        <v>26240</v>
      </c>
      <c r="G8" s="16">
        <v>0.28</v>
      </c>
      <c r="H8" s="17">
        <f t="shared" si="0"/>
        <v>7347.2</v>
      </c>
    </row>
    <row r="9" s="1" customFormat="1" spans="1:8">
      <c r="A9" s="13"/>
      <c r="B9" s="16"/>
      <c r="C9" s="18"/>
      <c r="D9" s="14"/>
      <c r="E9" s="16" t="s">
        <v>13</v>
      </c>
      <c r="F9" s="16">
        <v>26240</v>
      </c>
      <c r="G9" s="16">
        <v>0.1</v>
      </c>
      <c r="H9" s="17">
        <f t="shared" si="0"/>
        <v>2624</v>
      </c>
    </row>
    <row r="10" s="1" customFormat="1" spans="1:8">
      <c r="A10" s="13">
        <v>45903</v>
      </c>
      <c r="B10" s="16"/>
      <c r="C10" s="18"/>
      <c r="D10" s="14"/>
      <c r="E10" s="16" t="s">
        <v>14</v>
      </c>
      <c r="F10" s="16">
        <v>26240</v>
      </c>
      <c r="G10" s="16">
        <v>0.13</v>
      </c>
      <c r="H10" s="17">
        <f t="shared" si="0"/>
        <v>3411.2</v>
      </c>
    </row>
    <row r="11" s="1" customFormat="1" spans="1:8">
      <c r="A11" s="13">
        <v>45904</v>
      </c>
      <c r="B11" s="16"/>
      <c r="C11" s="18"/>
      <c r="D11" s="14"/>
      <c r="E11" s="16" t="s">
        <v>46</v>
      </c>
      <c r="F11" s="16">
        <f>15743*4</f>
        <v>62972</v>
      </c>
      <c r="G11" s="16">
        <v>0.042</v>
      </c>
      <c r="H11" s="17">
        <f t="shared" si="0"/>
        <v>2644.824</v>
      </c>
    </row>
    <row r="12" s="1" customFormat="1" spans="1:8">
      <c r="A12" s="13">
        <v>45910</v>
      </c>
      <c r="B12" s="16"/>
      <c r="C12" s="18"/>
      <c r="D12" s="14"/>
      <c r="E12" s="16" t="s">
        <v>47</v>
      </c>
      <c r="F12" s="16">
        <f>10497*4</f>
        <v>41988</v>
      </c>
      <c r="G12" s="16">
        <v>0.042</v>
      </c>
      <c r="H12" s="17">
        <f t="shared" si="0"/>
        <v>1763.496</v>
      </c>
    </row>
    <row r="13" spans="1:8">
      <c r="A13" s="13">
        <v>45904</v>
      </c>
      <c r="B13" s="16"/>
      <c r="C13" s="18"/>
      <c r="D13" s="14"/>
      <c r="E13" s="14" t="s">
        <v>33</v>
      </c>
      <c r="F13" s="16">
        <v>26240</v>
      </c>
      <c r="G13" s="16">
        <v>0.58</v>
      </c>
      <c r="H13" s="17">
        <f t="shared" si="0"/>
        <v>15219.2</v>
      </c>
    </row>
    <row r="14" spans="1:8">
      <c r="A14" s="19">
        <v>45919</v>
      </c>
      <c r="B14" s="14">
        <v>89915</v>
      </c>
      <c r="C14" s="15" t="s">
        <v>48</v>
      </c>
      <c r="D14" s="14" t="s">
        <v>49</v>
      </c>
      <c r="E14" s="14" t="s">
        <v>31</v>
      </c>
      <c r="F14" s="16">
        <v>32642</v>
      </c>
      <c r="G14" s="16">
        <v>0.26</v>
      </c>
      <c r="H14" s="17">
        <f t="shared" si="0"/>
        <v>8486.92</v>
      </c>
    </row>
    <row r="15" spans="1:8">
      <c r="A15" s="21"/>
      <c r="B15" s="16"/>
      <c r="C15" s="18"/>
      <c r="D15" s="14"/>
      <c r="E15" s="16" t="s">
        <v>13</v>
      </c>
      <c r="F15" s="16">
        <v>32642</v>
      </c>
      <c r="G15" s="16">
        <v>0.09</v>
      </c>
      <c r="H15" s="17">
        <f t="shared" si="0"/>
        <v>2937.78</v>
      </c>
    </row>
    <row r="16" spans="1:8">
      <c r="A16" s="21"/>
      <c r="B16" s="16"/>
      <c r="C16" s="18"/>
      <c r="D16" s="14"/>
      <c r="E16" s="16" t="s">
        <v>14</v>
      </c>
      <c r="F16" s="16">
        <v>32642</v>
      </c>
      <c r="G16" s="16">
        <v>0.12</v>
      </c>
      <c r="H16" s="17">
        <f t="shared" si="0"/>
        <v>3917.04</v>
      </c>
    </row>
    <row r="17" spans="1:8">
      <c r="A17" s="21"/>
      <c r="B17" s="16"/>
      <c r="C17" s="18"/>
      <c r="D17" s="14"/>
      <c r="E17" s="16" t="s">
        <v>43</v>
      </c>
      <c r="F17" s="16">
        <f>32642*4</f>
        <v>130568</v>
      </c>
      <c r="G17" s="16">
        <v>0.042</v>
      </c>
      <c r="H17" s="17">
        <f t="shared" si="0"/>
        <v>5483.856</v>
      </c>
    </row>
    <row r="18" spans="1:8">
      <c r="A18" s="20"/>
      <c r="B18" s="16"/>
      <c r="C18" s="18"/>
      <c r="D18" s="14"/>
      <c r="E18" s="14" t="s">
        <v>33</v>
      </c>
      <c r="F18" s="16">
        <v>32642</v>
      </c>
      <c r="G18" s="16">
        <v>0.57</v>
      </c>
      <c r="H18" s="17">
        <f t="shared" si="0"/>
        <v>18605.94</v>
      </c>
    </row>
    <row r="19" spans="1:8">
      <c r="A19" s="22">
        <v>45942</v>
      </c>
      <c r="B19" s="14">
        <v>89915</v>
      </c>
      <c r="C19" s="15" t="s">
        <v>50</v>
      </c>
      <c r="D19" s="14" t="s">
        <v>51</v>
      </c>
      <c r="E19" s="16" t="s">
        <v>43</v>
      </c>
      <c r="F19" s="16">
        <v>5600</v>
      </c>
      <c r="G19" s="16">
        <v>0.042</v>
      </c>
      <c r="H19" s="23">
        <f t="shared" si="0"/>
        <v>235.2</v>
      </c>
    </row>
    <row r="20" spans="1:8">
      <c r="A20" s="22"/>
      <c r="B20" s="14"/>
      <c r="C20" s="15"/>
      <c r="D20" s="14"/>
      <c r="E20" s="16" t="s">
        <v>14</v>
      </c>
      <c r="F20" s="16">
        <v>1400</v>
      </c>
      <c r="G20" s="16">
        <v>0.12</v>
      </c>
      <c r="H20" s="23">
        <f t="shared" si="0"/>
        <v>168</v>
      </c>
    </row>
    <row r="21" spans="1:8">
      <c r="A21" s="24">
        <v>45943</v>
      </c>
      <c r="B21" s="16"/>
      <c r="C21" s="18"/>
      <c r="D21" s="14"/>
      <c r="E21" s="14" t="s">
        <v>33</v>
      </c>
      <c r="F21" s="16">
        <v>1500</v>
      </c>
      <c r="G21" s="16">
        <v>0.57</v>
      </c>
      <c r="H21" s="17">
        <f t="shared" si="0"/>
        <v>855</v>
      </c>
    </row>
    <row r="22" ht="42" spans="1:8">
      <c r="A22" s="22">
        <v>45951</v>
      </c>
      <c r="B22" s="14">
        <v>89915</v>
      </c>
      <c r="C22" s="15" t="s">
        <v>52</v>
      </c>
      <c r="D22" s="14" t="s">
        <v>53</v>
      </c>
      <c r="E22" s="14" t="s">
        <v>33</v>
      </c>
      <c r="F22" s="16">
        <v>1500</v>
      </c>
      <c r="G22" s="16">
        <v>0.57</v>
      </c>
      <c r="H22" s="25">
        <f t="shared" si="0"/>
        <v>855</v>
      </c>
    </row>
    <row r="23" spans="1:8">
      <c r="A23" s="19">
        <v>45910</v>
      </c>
      <c r="B23" s="14">
        <v>89305</v>
      </c>
      <c r="C23" s="26" t="s">
        <v>54</v>
      </c>
      <c r="D23" s="14" t="s">
        <v>55</v>
      </c>
      <c r="E23" s="14" t="s">
        <v>31</v>
      </c>
      <c r="F23" s="16">
        <v>93398</v>
      </c>
      <c r="G23" s="16">
        <v>0.26</v>
      </c>
      <c r="H23" s="17">
        <f t="shared" si="0"/>
        <v>24283.48</v>
      </c>
    </row>
    <row r="24" spans="1:8">
      <c r="A24" s="21"/>
      <c r="B24" s="16"/>
      <c r="C24" s="27"/>
      <c r="D24" s="14"/>
      <c r="E24" s="16" t="s">
        <v>13</v>
      </c>
      <c r="F24" s="16">
        <v>93398</v>
      </c>
      <c r="G24" s="16">
        <v>0.09</v>
      </c>
      <c r="H24" s="17">
        <f t="shared" si="0"/>
        <v>8405.82</v>
      </c>
    </row>
    <row r="25" spans="1:8">
      <c r="A25" s="21"/>
      <c r="B25" s="16"/>
      <c r="C25" s="27"/>
      <c r="D25" s="14"/>
      <c r="E25" s="16" t="s">
        <v>14</v>
      </c>
      <c r="F25" s="16">
        <v>93398</v>
      </c>
      <c r="G25" s="16">
        <v>0.12</v>
      </c>
      <c r="H25" s="17">
        <f t="shared" si="0"/>
        <v>11207.76</v>
      </c>
    </row>
    <row r="26" spans="1:8">
      <c r="A26" s="21"/>
      <c r="B26" s="16"/>
      <c r="C26" s="27"/>
      <c r="D26" s="14"/>
      <c r="E26" s="16" t="s">
        <v>32</v>
      </c>
      <c r="F26" s="16">
        <f>93398*6</f>
        <v>560388</v>
      </c>
      <c r="G26" s="16">
        <f>0.042</f>
        <v>0.042</v>
      </c>
      <c r="H26" s="17">
        <f t="shared" si="0"/>
        <v>23536.296</v>
      </c>
    </row>
    <row r="27" spans="1:8">
      <c r="A27" s="20"/>
      <c r="B27" s="16"/>
      <c r="C27" s="27"/>
      <c r="D27" s="14"/>
      <c r="E27" s="14" t="s">
        <v>33</v>
      </c>
      <c r="F27" s="16">
        <v>93398</v>
      </c>
      <c r="G27" s="16">
        <v>0.57</v>
      </c>
      <c r="H27" s="17">
        <f t="shared" si="0"/>
        <v>53236.86</v>
      </c>
    </row>
    <row r="28" spans="1:8">
      <c r="A28" s="19">
        <v>45919</v>
      </c>
      <c r="B28" s="14">
        <v>89910</v>
      </c>
      <c r="C28" s="26" t="s">
        <v>56</v>
      </c>
      <c r="D28" s="14" t="s">
        <v>57</v>
      </c>
      <c r="E28" s="14" t="s">
        <v>31</v>
      </c>
      <c r="F28" s="16">
        <v>73450</v>
      </c>
      <c r="G28" s="16">
        <v>0.26</v>
      </c>
      <c r="H28" s="17">
        <f t="shared" si="0"/>
        <v>19097</v>
      </c>
    </row>
    <row r="29" spans="1:8">
      <c r="A29" s="21"/>
      <c r="B29" s="16"/>
      <c r="C29" s="27"/>
      <c r="D29" s="14"/>
      <c r="E29" s="16" t="s">
        <v>13</v>
      </c>
      <c r="F29" s="16">
        <v>73450</v>
      </c>
      <c r="G29" s="16">
        <v>0.09</v>
      </c>
      <c r="H29" s="17">
        <f t="shared" si="0"/>
        <v>6610.5</v>
      </c>
    </row>
    <row r="30" spans="1:8">
      <c r="A30" s="21"/>
      <c r="B30" s="16"/>
      <c r="C30" s="27"/>
      <c r="D30" s="14"/>
      <c r="E30" s="16" t="s">
        <v>14</v>
      </c>
      <c r="F30" s="16">
        <v>73450</v>
      </c>
      <c r="G30" s="16">
        <v>0.12</v>
      </c>
      <c r="H30" s="17">
        <f t="shared" si="0"/>
        <v>8814</v>
      </c>
    </row>
    <row r="31" spans="1:8">
      <c r="A31" s="21"/>
      <c r="B31" s="16"/>
      <c r="C31" s="27"/>
      <c r="D31" s="14"/>
      <c r="E31" s="16" t="s">
        <v>32</v>
      </c>
      <c r="F31" s="16">
        <f>73450*6</f>
        <v>440700</v>
      </c>
      <c r="G31" s="16">
        <f>0.042</f>
        <v>0.042</v>
      </c>
      <c r="H31" s="17">
        <f t="shared" si="0"/>
        <v>18509.4</v>
      </c>
    </row>
    <row r="32" spans="1:8">
      <c r="A32" s="20"/>
      <c r="B32" s="16"/>
      <c r="C32" s="27"/>
      <c r="D32" s="14"/>
      <c r="E32" s="14" t="s">
        <v>33</v>
      </c>
      <c r="F32" s="16">
        <v>73450</v>
      </c>
      <c r="G32" s="16">
        <v>0.57</v>
      </c>
      <c r="H32" s="17">
        <f t="shared" si="0"/>
        <v>41866.5</v>
      </c>
    </row>
    <row r="33" spans="1:8">
      <c r="A33" s="22">
        <v>45952</v>
      </c>
      <c r="B33" s="14">
        <v>89910</v>
      </c>
      <c r="C33" s="26" t="s">
        <v>58</v>
      </c>
      <c r="D33" s="14" t="s">
        <v>59</v>
      </c>
      <c r="E33" s="14" t="s">
        <v>31</v>
      </c>
      <c r="F33" s="16">
        <f>4*3*1000</f>
        <v>12000</v>
      </c>
      <c r="G33" s="16">
        <v>0.26</v>
      </c>
      <c r="H33" s="25">
        <f t="shared" si="0"/>
        <v>3120</v>
      </c>
    </row>
    <row r="34" spans="1:8">
      <c r="A34" s="22"/>
      <c r="B34" s="16"/>
      <c r="C34" s="27"/>
      <c r="D34" s="14"/>
      <c r="E34" s="16" t="s">
        <v>13</v>
      </c>
      <c r="F34" s="16">
        <v>12000</v>
      </c>
      <c r="G34" s="16">
        <v>0.09</v>
      </c>
      <c r="H34" s="25">
        <f t="shared" si="0"/>
        <v>1080</v>
      </c>
    </row>
    <row r="35" spans="1:8">
      <c r="A35" s="22"/>
      <c r="B35" s="16"/>
      <c r="C35" s="27"/>
      <c r="D35" s="14"/>
      <c r="E35" s="16" t="s">
        <v>14</v>
      </c>
      <c r="F35" s="16">
        <v>12000</v>
      </c>
      <c r="G35" s="16">
        <v>0.12</v>
      </c>
      <c r="H35" s="25">
        <f t="shared" si="0"/>
        <v>1440</v>
      </c>
    </row>
    <row r="36" spans="1:8">
      <c r="A36" s="22"/>
      <c r="B36" s="16"/>
      <c r="C36" s="27"/>
      <c r="D36" s="14"/>
      <c r="E36" s="16" t="s">
        <v>32</v>
      </c>
      <c r="F36" s="16">
        <f>12000*6</f>
        <v>72000</v>
      </c>
      <c r="G36" s="16">
        <f>0.042</f>
        <v>0.042</v>
      </c>
      <c r="H36" s="25">
        <f t="shared" si="0"/>
        <v>3024</v>
      </c>
    </row>
    <row r="37" spans="1:8">
      <c r="A37" s="13">
        <v>45953</v>
      </c>
      <c r="B37" s="16"/>
      <c r="C37" s="27"/>
      <c r="D37" s="14"/>
      <c r="E37" s="14" t="s">
        <v>33</v>
      </c>
      <c r="F37" s="16">
        <v>12000</v>
      </c>
      <c r="G37" s="16">
        <v>0.57</v>
      </c>
      <c r="H37" s="25">
        <f t="shared" si="0"/>
        <v>6840</v>
      </c>
    </row>
    <row r="38" spans="1:8">
      <c r="H38" s="28">
        <f>SUM(H3:H37)</f>
        <v>325433.482</v>
      </c>
    </row>
    <row r="41" spans="1:8">
      <c r="A41" s="13">
        <v>45908</v>
      </c>
      <c r="B41" s="14">
        <v>89326</v>
      </c>
      <c r="C41" s="15" t="s">
        <v>60</v>
      </c>
      <c r="D41" s="14" t="s">
        <v>61</v>
      </c>
      <c r="E41" s="14" t="s">
        <v>31</v>
      </c>
      <c r="F41" s="16">
        <v>44086</v>
      </c>
      <c r="G41" s="16">
        <v>0.26</v>
      </c>
      <c r="H41" s="17">
        <f t="shared" ref="H41:H45" si="1">F41*G41</f>
        <v>11462.36</v>
      </c>
    </row>
    <row r="42" spans="1:8">
      <c r="A42" s="13"/>
      <c r="B42" s="16"/>
      <c r="C42" s="18"/>
      <c r="D42" s="14"/>
      <c r="E42" s="16" t="s">
        <v>13</v>
      </c>
      <c r="F42" s="16">
        <v>44086</v>
      </c>
      <c r="G42" s="16">
        <v>0.09</v>
      </c>
      <c r="H42" s="17">
        <f t="shared" si="1"/>
        <v>3967.74</v>
      </c>
    </row>
    <row r="43" spans="1:8">
      <c r="A43" s="19">
        <v>45909</v>
      </c>
      <c r="B43" s="16"/>
      <c r="C43" s="18"/>
      <c r="D43" s="14"/>
      <c r="E43" s="16" t="s">
        <v>14</v>
      </c>
      <c r="F43" s="16">
        <v>44086</v>
      </c>
      <c r="G43" s="16">
        <v>0.12</v>
      </c>
      <c r="H43" s="17">
        <f t="shared" si="1"/>
        <v>5290.32</v>
      </c>
    </row>
    <row r="44" spans="1:8">
      <c r="A44" s="21"/>
      <c r="B44" s="16"/>
      <c r="C44" s="18"/>
      <c r="D44" s="14"/>
      <c r="E44" s="16" t="s">
        <v>43</v>
      </c>
      <c r="F44" s="16">
        <f>44086*4</f>
        <v>176344</v>
      </c>
      <c r="G44" s="16">
        <v>0.042</v>
      </c>
      <c r="H44" s="17">
        <f t="shared" si="1"/>
        <v>7406.448</v>
      </c>
    </row>
    <row r="45" spans="1:8">
      <c r="A45" s="20"/>
      <c r="B45" s="16"/>
      <c r="C45" s="18"/>
      <c r="D45" s="14"/>
      <c r="E45" s="14" t="s">
        <v>33</v>
      </c>
      <c r="F45" s="16">
        <v>44086</v>
      </c>
      <c r="G45" s="16">
        <v>0.57</v>
      </c>
      <c r="H45" s="17">
        <f t="shared" si="1"/>
        <v>25129.02</v>
      </c>
    </row>
    <row r="46" spans="1:8">
      <c r="H46" s="28">
        <f>SUM(H41:H45)</f>
        <v>53255.888</v>
      </c>
    </row>
    <row r="48" spans="1:8">
      <c r="A48" s="19">
        <v>45906</v>
      </c>
      <c r="B48" s="14">
        <v>89143</v>
      </c>
      <c r="C48" s="15" t="s">
        <v>62</v>
      </c>
      <c r="D48" s="14" t="s">
        <v>63</v>
      </c>
      <c r="E48" s="29" t="s">
        <v>31</v>
      </c>
      <c r="F48" s="16">
        <v>31490</v>
      </c>
      <c r="G48" s="16">
        <v>0.28</v>
      </c>
      <c r="H48" s="17">
        <f t="shared" ref="H48:H83" si="2">F48*G48</f>
        <v>8817.2</v>
      </c>
    </row>
    <row r="49" spans="1:8">
      <c r="A49" s="21"/>
      <c r="B49" s="16"/>
      <c r="C49" s="18"/>
      <c r="D49" s="14"/>
      <c r="E49" s="16" t="s">
        <v>13</v>
      </c>
      <c r="F49" s="16">
        <v>31490</v>
      </c>
      <c r="G49" s="16">
        <v>0.1</v>
      </c>
      <c r="H49" s="17">
        <f t="shared" si="2"/>
        <v>3149</v>
      </c>
    </row>
    <row r="50" spans="1:8">
      <c r="A50" s="21"/>
      <c r="B50" s="16"/>
      <c r="C50" s="18"/>
      <c r="D50" s="14"/>
      <c r="E50" s="16" t="s">
        <v>14</v>
      </c>
      <c r="F50" s="16">
        <v>31490</v>
      </c>
      <c r="G50" s="16">
        <v>0.13</v>
      </c>
      <c r="H50" s="17">
        <f t="shared" si="2"/>
        <v>4093.7</v>
      </c>
    </row>
    <row r="51" spans="1:8">
      <c r="A51" s="21"/>
      <c r="B51" s="16"/>
      <c r="C51" s="18"/>
      <c r="D51" s="14"/>
      <c r="E51" s="16" t="s">
        <v>32</v>
      </c>
      <c r="F51" s="16">
        <f>31490*6</f>
        <v>188940</v>
      </c>
      <c r="G51" s="16">
        <v>0.042</v>
      </c>
      <c r="H51" s="17">
        <f t="shared" si="2"/>
        <v>7935.48</v>
      </c>
    </row>
    <row r="52" spans="1:8">
      <c r="A52" s="20"/>
      <c r="B52" s="16"/>
      <c r="C52" s="18"/>
      <c r="D52" s="14"/>
      <c r="E52" s="14" t="s">
        <v>33</v>
      </c>
      <c r="F52" s="16">
        <v>31490</v>
      </c>
      <c r="G52" s="16">
        <v>0.58</v>
      </c>
      <c r="H52" s="17">
        <f t="shared" si="2"/>
        <v>18264.2</v>
      </c>
    </row>
    <row r="53" spans="1:8">
      <c r="A53" s="22">
        <v>45930</v>
      </c>
      <c r="B53" s="14">
        <v>90241</v>
      </c>
      <c r="C53" s="26" t="s">
        <v>64</v>
      </c>
      <c r="D53" s="14" t="s">
        <v>65</v>
      </c>
      <c r="E53" s="14" t="s">
        <v>31</v>
      </c>
      <c r="F53" s="16">
        <v>25194</v>
      </c>
      <c r="G53" s="30">
        <v>0.26</v>
      </c>
      <c r="H53" s="23">
        <f t="shared" si="2"/>
        <v>6550.44</v>
      </c>
    </row>
    <row r="54" spans="1:8">
      <c r="A54" s="22"/>
      <c r="B54" s="16"/>
      <c r="C54" s="27"/>
      <c r="D54" s="14"/>
      <c r="E54" s="16" t="s">
        <v>13</v>
      </c>
      <c r="F54" s="16">
        <v>25194</v>
      </c>
      <c r="G54" s="16">
        <v>0.09</v>
      </c>
      <c r="H54" s="23">
        <f t="shared" si="2"/>
        <v>2267.46</v>
      </c>
    </row>
    <row r="55" spans="1:8">
      <c r="A55" s="20">
        <v>45928</v>
      </c>
      <c r="B55" s="16"/>
      <c r="C55" s="27"/>
      <c r="D55" s="14"/>
      <c r="E55" s="16" t="s">
        <v>14</v>
      </c>
      <c r="F55" s="16">
        <v>25194</v>
      </c>
      <c r="G55" s="16">
        <v>0.12</v>
      </c>
      <c r="H55" s="23">
        <f t="shared" si="2"/>
        <v>3023.28</v>
      </c>
    </row>
    <row r="56" spans="1:8">
      <c r="A56" s="21">
        <v>45926</v>
      </c>
      <c r="B56" s="16"/>
      <c r="C56" s="27"/>
      <c r="D56" s="14"/>
      <c r="E56" s="16" t="s">
        <v>32</v>
      </c>
      <c r="F56" s="16">
        <v>151164</v>
      </c>
      <c r="G56" s="16">
        <v>0.042</v>
      </c>
      <c r="H56" s="23">
        <f t="shared" si="2"/>
        <v>6348.888</v>
      </c>
    </row>
    <row r="57" spans="1:8">
      <c r="A57" s="20">
        <v>45928</v>
      </c>
      <c r="B57" s="16"/>
      <c r="C57" s="27"/>
      <c r="D57" s="14"/>
      <c r="E57" s="14" t="s">
        <v>33</v>
      </c>
      <c r="F57" s="16">
        <v>25194</v>
      </c>
      <c r="G57" s="16">
        <v>0.57</v>
      </c>
      <c r="H57" s="23">
        <f t="shared" si="2"/>
        <v>14360.58</v>
      </c>
    </row>
    <row r="58" spans="1:8">
      <c r="A58" s="31">
        <v>45941</v>
      </c>
      <c r="B58" s="14" t="s">
        <v>66</v>
      </c>
      <c r="C58" s="26" t="s">
        <v>67</v>
      </c>
      <c r="D58" s="14" t="s">
        <v>68</v>
      </c>
      <c r="E58" s="14" t="s">
        <v>31</v>
      </c>
      <c r="F58" s="16">
        <v>20992</v>
      </c>
      <c r="G58" s="30">
        <v>0.26</v>
      </c>
      <c r="H58" s="23">
        <f t="shared" si="2"/>
        <v>5457.92</v>
      </c>
    </row>
    <row r="59" spans="1:8">
      <c r="A59" s="24"/>
      <c r="B59" s="16"/>
      <c r="C59" s="27"/>
      <c r="D59" s="14"/>
      <c r="E59" s="16" t="s">
        <v>13</v>
      </c>
      <c r="F59" s="16">
        <v>20992</v>
      </c>
      <c r="G59" s="16">
        <v>0.09</v>
      </c>
      <c r="H59" s="23">
        <f t="shared" si="2"/>
        <v>1889.28</v>
      </c>
    </row>
    <row r="60" spans="1:8">
      <c r="A60" s="32"/>
      <c r="B60" s="16"/>
      <c r="C60" s="27"/>
      <c r="D60" s="14"/>
      <c r="E60" s="16" t="s">
        <v>14</v>
      </c>
      <c r="F60" s="16">
        <v>20992</v>
      </c>
      <c r="G60" s="16">
        <v>0.12</v>
      </c>
      <c r="H60" s="23">
        <f t="shared" si="2"/>
        <v>2519.04</v>
      </c>
    </row>
    <row r="61" spans="1:8">
      <c r="A61" s="21">
        <v>45940</v>
      </c>
      <c r="B61" s="16"/>
      <c r="C61" s="27"/>
      <c r="D61" s="14"/>
      <c r="E61" s="16" t="s">
        <v>32</v>
      </c>
      <c r="F61" s="16">
        <f>20992*6</f>
        <v>125952</v>
      </c>
      <c r="G61" s="16">
        <f>0.042</f>
        <v>0.042</v>
      </c>
      <c r="H61" s="23">
        <f t="shared" si="2"/>
        <v>5289.984</v>
      </c>
    </row>
    <row r="62" spans="1:8">
      <c r="A62" s="13">
        <v>45941</v>
      </c>
      <c r="B62" s="16"/>
      <c r="C62" s="27"/>
      <c r="D62" s="14"/>
      <c r="E62" s="14" t="s">
        <v>33</v>
      </c>
      <c r="F62" s="16">
        <v>20992</v>
      </c>
      <c r="G62" s="16">
        <v>0.57</v>
      </c>
      <c r="H62" s="23">
        <f t="shared" si="2"/>
        <v>11965.44</v>
      </c>
    </row>
    <row r="63" spans="1:8">
      <c r="A63" s="31">
        <v>45941</v>
      </c>
      <c r="B63" s="14" t="s">
        <v>69</v>
      </c>
      <c r="C63" s="26" t="s">
        <v>67</v>
      </c>
      <c r="D63" s="14" t="s">
        <v>68</v>
      </c>
      <c r="E63" s="14" t="s">
        <v>31</v>
      </c>
      <c r="F63" s="16">
        <v>4196</v>
      </c>
      <c r="G63" s="30">
        <v>0.26</v>
      </c>
      <c r="H63" s="23">
        <f t="shared" si="2"/>
        <v>1090.96</v>
      </c>
    </row>
    <row r="64" spans="1:8">
      <c r="A64" s="24"/>
      <c r="B64" s="16"/>
      <c r="C64" s="27"/>
      <c r="D64" s="14"/>
      <c r="E64" s="16" t="s">
        <v>13</v>
      </c>
      <c r="F64" s="16">
        <v>4196</v>
      </c>
      <c r="G64" s="16">
        <v>0.09</v>
      </c>
      <c r="H64" s="23">
        <f t="shared" si="2"/>
        <v>377.64</v>
      </c>
    </row>
    <row r="65" spans="1:8">
      <c r="A65" s="32"/>
      <c r="B65" s="16"/>
      <c r="C65" s="27"/>
      <c r="D65" s="14"/>
      <c r="E65" s="16" t="s">
        <v>14</v>
      </c>
      <c r="F65" s="16">
        <v>4196</v>
      </c>
      <c r="G65" s="16">
        <v>0.12</v>
      </c>
      <c r="H65" s="23">
        <f t="shared" si="2"/>
        <v>503.52</v>
      </c>
    </row>
    <row r="66" spans="1:8">
      <c r="A66" s="21">
        <v>45940</v>
      </c>
      <c r="B66" s="16"/>
      <c r="C66" s="27"/>
      <c r="D66" s="14"/>
      <c r="E66" s="16" t="s">
        <v>32</v>
      </c>
      <c r="F66" s="16">
        <f>4196*6</f>
        <v>25176</v>
      </c>
      <c r="G66" s="16">
        <f>0.042</f>
        <v>0.042</v>
      </c>
      <c r="H66" s="23">
        <f t="shared" si="2"/>
        <v>1057.392</v>
      </c>
    </row>
    <row r="67" spans="1:8">
      <c r="A67" s="13">
        <v>45941</v>
      </c>
      <c r="B67" s="16"/>
      <c r="C67" s="27"/>
      <c r="D67" s="14"/>
      <c r="E67" s="14" t="s">
        <v>33</v>
      </c>
      <c r="F67" s="16">
        <v>4196</v>
      </c>
      <c r="G67" s="16">
        <v>0.57</v>
      </c>
      <c r="H67" s="17">
        <f t="shared" si="2"/>
        <v>2391.72</v>
      </c>
    </row>
    <row r="68" spans="1:8">
      <c r="A68" s="31">
        <v>45923</v>
      </c>
      <c r="B68" s="14">
        <v>90234</v>
      </c>
      <c r="C68" s="15" t="s">
        <v>70</v>
      </c>
      <c r="D68" s="14" t="s">
        <v>71</v>
      </c>
      <c r="E68" s="14" t="s">
        <v>31</v>
      </c>
      <c r="F68" s="16">
        <v>4195</v>
      </c>
      <c r="G68" s="30">
        <v>0.26</v>
      </c>
      <c r="H68" s="23">
        <f t="shared" si="2"/>
        <v>1090.7</v>
      </c>
    </row>
    <row r="69" spans="1:8">
      <c r="A69" s="24"/>
      <c r="B69" s="16"/>
      <c r="C69" s="18"/>
      <c r="D69" s="14"/>
      <c r="E69" s="16" t="s">
        <v>13</v>
      </c>
      <c r="F69" s="16">
        <v>4195</v>
      </c>
      <c r="G69" s="16">
        <v>0.09</v>
      </c>
      <c r="H69" s="23">
        <f t="shared" si="2"/>
        <v>377.55</v>
      </c>
    </row>
    <row r="70" spans="1:8">
      <c r="A70" s="24"/>
      <c r="B70" s="16"/>
      <c r="C70" s="18"/>
      <c r="D70" s="14"/>
      <c r="E70" s="16" t="s">
        <v>14</v>
      </c>
      <c r="F70" s="16">
        <v>4195</v>
      </c>
      <c r="G70" s="16">
        <v>0.12</v>
      </c>
      <c r="H70" s="23">
        <f t="shared" si="2"/>
        <v>503.4</v>
      </c>
    </row>
    <row r="71" spans="1:8">
      <c r="A71" s="24"/>
      <c r="B71" s="16"/>
      <c r="C71" s="18"/>
      <c r="D71" s="14"/>
      <c r="E71" s="16" t="s">
        <v>43</v>
      </c>
      <c r="F71" s="16">
        <f>4195*4</f>
        <v>16780</v>
      </c>
      <c r="G71" s="16">
        <v>0.042</v>
      </c>
      <c r="H71" s="23">
        <f t="shared" si="2"/>
        <v>704.76</v>
      </c>
    </row>
    <row r="72" spans="1:8">
      <c r="A72" s="32"/>
      <c r="B72" s="16"/>
      <c r="C72" s="18"/>
      <c r="D72" s="14"/>
      <c r="E72" s="14" t="s">
        <v>33</v>
      </c>
      <c r="F72" s="16">
        <v>4195</v>
      </c>
      <c r="G72" s="16">
        <v>0.57</v>
      </c>
      <c r="H72" s="23">
        <f t="shared" si="2"/>
        <v>2391.15</v>
      </c>
    </row>
    <row r="73" spans="1:8">
      <c r="A73" s="31">
        <v>45937</v>
      </c>
      <c r="B73" s="14" t="s">
        <v>72</v>
      </c>
      <c r="C73" s="26" t="s">
        <v>73</v>
      </c>
      <c r="D73" s="14" t="s">
        <v>74</v>
      </c>
      <c r="E73" s="14" t="s">
        <v>31</v>
      </c>
      <c r="F73" s="16">
        <f t="shared" ref="F73:F75" si="3">6297+10</f>
        <v>6307</v>
      </c>
      <c r="G73" s="30">
        <v>0.26</v>
      </c>
      <c r="H73" s="23">
        <f t="shared" si="2"/>
        <v>1639.82</v>
      </c>
    </row>
    <row r="74" spans="1:8">
      <c r="A74" s="24"/>
      <c r="B74" s="16"/>
      <c r="C74" s="27"/>
      <c r="D74" s="14"/>
      <c r="E74" s="16" t="s">
        <v>13</v>
      </c>
      <c r="F74" s="16">
        <f t="shared" si="3"/>
        <v>6307</v>
      </c>
      <c r="G74" s="16">
        <v>0.09</v>
      </c>
      <c r="H74" s="23">
        <f t="shared" si="2"/>
        <v>567.63</v>
      </c>
    </row>
    <row r="75" spans="1:8">
      <c r="A75" s="13">
        <v>45930</v>
      </c>
      <c r="B75" s="16"/>
      <c r="C75" s="27"/>
      <c r="D75" s="14"/>
      <c r="E75" s="16" t="s">
        <v>14</v>
      </c>
      <c r="F75" s="16">
        <f t="shared" si="3"/>
        <v>6307</v>
      </c>
      <c r="G75" s="16">
        <v>0.12</v>
      </c>
      <c r="H75" s="23">
        <f t="shared" si="2"/>
        <v>756.84</v>
      </c>
    </row>
    <row r="76" spans="1:8">
      <c r="A76" s="13"/>
      <c r="B76" s="16"/>
      <c r="C76" s="27"/>
      <c r="D76" s="14"/>
      <c r="E76" s="16" t="s">
        <v>43</v>
      </c>
      <c r="F76" s="16">
        <f>6307*4</f>
        <v>25228</v>
      </c>
      <c r="G76" s="16">
        <v>0.042</v>
      </c>
      <c r="H76" s="23">
        <f t="shared" si="2"/>
        <v>1059.576</v>
      </c>
    </row>
    <row r="77" spans="1:8">
      <c r="A77" s="13"/>
      <c r="B77" s="16"/>
      <c r="C77" s="27"/>
      <c r="D77" s="14"/>
      <c r="E77" s="14" t="s">
        <v>33</v>
      </c>
      <c r="F77" s="16">
        <f>6297+10</f>
        <v>6307</v>
      </c>
      <c r="G77" s="16">
        <v>0.57</v>
      </c>
      <c r="H77" s="23">
        <f t="shared" si="2"/>
        <v>3594.99</v>
      </c>
    </row>
    <row r="78" spans="1:8">
      <c r="A78" s="13">
        <v>45906</v>
      </c>
      <c r="B78" s="14">
        <v>87158</v>
      </c>
      <c r="C78" s="15" t="s">
        <v>75</v>
      </c>
      <c r="D78" s="14" t="s">
        <v>76</v>
      </c>
      <c r="E78" s="14" t="s">
        <v>31</v>
      </c>
      <c r="F78" s="16">
        <v>4203</v>
      </c>
      <c r="G78" s="16">
        <v>0.26</v>
      </c>
      <c r="H78" s="17">
        <f t="shared" si="2"/>
        <v>1092.78</v>
      </c>
    </row>
    <row r="79" spans="1:8">
      <c r="A79" s="13"/>
      <c r="B79" s="16"/>
      <c r="C79" s="18"/>
      <c r="D79" s="14"/>
      <c r="E79" s="16" t="s">
        <v>13</v>
      </c>
      <c r="F79" s="16">
        <v>4203</v>
      </c>
      <c r="G79" s="16">
        <v>0.09</v>
      </c>
      <c r="H79" s="17">
        <f t="shared" si="2"/>
        <v>378.27</v>
      </c>
    </row>
    <row r="80" spans="1:8">
      <c r="A80" s="19">
        <v>45904</v>
      </c>
      <c r="B80" s="16"/>
      <c r="C80" s="18"/>
      <c r="D80" s="14"/>
      <c r="E80" s="16" t="s">
        <v>14</v>
      </c>
      <c r="F80" s="16">
        <v>4203</v>
      </c>
      <c r="G80" s="16">
        <v>0.12</v>
      </c>
      <c r="H80" s="17">
        <f t="shared" si="2"/>
        <v>504.36</v>
      </c>
    </row>
    <row r="81" spans="1:8">
      <c r="A81" s="21"/>
      <c r="B81" s="16"/>
      <c r="C81" s="18"/>
      <c r="D81" s="14"/>
      <c r="E81" s="16" t="s">
        <v>15</v>
      </c>
      <c r="F81" s="16">
        <f>4203*4</f>
        <v>16812</v>
      </c>
      <c r="G81" s="16">
        <v>0.042</v>
      </c>
      <c r="H81" s="17">
        <f t="shared" si="2"/>
        <v>706.104</v>
      </c>
    </row>
    <row r="82" spans="1:8">
      <c r="A82" s="20"/>
      <c r="B82" s="16"/>
      <c r="C82" s="18"/>
      <c r="D82" s="14"/>
      <c r="E82" s="14" t="s">
        <v>33</v>
      </c>
      <c r="F82" s="16">
        <v>4203</v>
      </c>
      <c r="G82" s="16">
        <v>0.57</v>
      </c>
      <c r="H82" s="17">
        <f t="shared" si="2"/>
        <v>2395.71</v>
      </c>
    </row>
    <row r="83" ht="42" spans="1:8">
      <c r="A83" s="13">
        <v>45915</v>
      </c>
      <c r="B83" s="14">
        <v>87950</v>
      </c>
      <c r="C83" s="15" t="s">
        <v>77</v>
      </c>
      <c r="D83" s="14" t="s">
        <v>78</v>
      </c>
      <c r="E83" s="14" t="s">
        <v>79</v>
      </c>
      <c r="F83" s="33">
        <v>260</v>
      </c>
      <c r="G83" s="16">
        <v>0.042</v>
      </c>
      <c r="H83" s="17">
        <f t="shared" si="2"/>
        <v>10.92</v>
      </c>
    </row>
    <row r="84" spans="1:8">
      <c r="H84" s="28">
        <f>SUM(H48:H83)</f>
        <v>125127.684</v>
      </c>
    </row>
    <row r="85" spans="1:8">
      <c r="G85" s="1" t="s">
        <v>80</v>
      </c>
      <c r="H85" s="2">
        <f>5250+18375+11340+6169.6+65205+8032.5+7904.25+3794.04+1952.3+20366.73+2687.445+289.8+1449+882+1014.3+5071.5</f>
        <v>159783.465</v>
      </c>
    </row>
    <row r="86" spans="1:8">
      <c r="H86" s="2">
        <f>H84+H85</f>
        <v>284911.149</v>
      </c>
    </row>
    <row r="88" spans="1:8">
      <c r="A88" s="31">
        <v>45937</v>
      </c>
      <c r="B88" s="14" t="s">
        <v>81</v>
      </c>
      <c r="C88" s="26" t="s">
        <v>82</v>
      </c>
      <c r="D88" s="14" t="s">
        <v>83</v>
      </c>
      <c r="E88" s="14" t="s">
        <v>31</v>
      </c>
      <c r="F88" s="16">
        <v>8407</v>
      </c>
      <c r="G88" s="30">
        <v>0.26</v>
      </c>
      <c r="H88" s="23">
        <f t="shared" ref="H88:H132" si="4">F88*G88</f>
        <v>2185.82</v>
      </c>
    </row>
    <row r="89" spans="1:8">
      <c r="A89" s="24"/>
      <c r="B89" s="16"/>
      <c r="C89" s="27"/>
      <c r="D89" s="14"/>
      <c r="E89" s="16" t="s">
        <v>13</v>
      </c>
      <c r="F89" s="16">
        <v>8407</v>
      </c>
      <c r="G89" s="16">
        <v>0.09</v>
      </c>
      <c r="H89" s="23">
        <f t="shared" si="4"/>
        <v>756.63</v>
      </c>
    </row>
    <row r="90" spans="1:8">
      <c r="A90" s="13">
        <v>45935</v>
      </c>
      <c r="B90" s="16"/>
      <c r="C90" s="27"/>
      <c r="D90" s="14"/>
      <c r="E90" s="16" t="s">
        <v>14</v>
      </c>
      <c r="F90" s="16">
        <v>8407</v>
      </c>
      <c r="G90" s="16">
        <v>0.12</v>
      </c>
      <c r="H90" s="23">
        <f t="shared" si="4"/>
        <v>1008.84</v>
      </c>
    </row>
    <row r="91" spans="1:8">
      <c r="A91" s="13"/>
      <c r="B91" s="16"/>
      <c r="C91" s="27"/>
      <c r="D91" s="14"/>
      <c r="E91" s="16" t="s">
        <v>32</v>
      </c>
      <c r="F91" s="16">
        <v>50442</v>
      </c>
      <c r="G91" s="16">
        <v>0.042</v>
      </c>
      <c r="H91" s="23">
        <f t="shared" si="4"/>
        <v>2118.564</v>
      </c>
    </row>
    <row r="92" spans="1:8">
      <c r="A92" s="20">
        <v>45937</v>
      </c>
      <c r="B92" s="16"/>
      <c r="C92" s="27"/>
      <c r="D92" s="14"/>
      <c r="E92" s="14" t="s">
        <v>33</v>
      </c>
      <c r="F92" s="16">
        <v>8407</v>
      </c>
      <c r="G92" s="16">
        <v>0.57</v>
      </c>
      <c r="H92" s="23">
        <f t="shared" si="4"/>
        <v>4791.99</v>
      </c>
    </row>
    <row r="93" spans="1:8">
      <c r="A93" s="19">
        <v>45917</v>
      </c>
      <c r="B93" s="14" t="s">
        <v>84</v>
      </c>
      <c r="C93" s="26" t="s">
        <v>85</v>
      </c>
      <c r="D93" s="14" t="s">
        <v>86</v>
      </c>
      <c r="E93" s="14" t="s">
        <v>31</v>
      </c>
      <c r="F93" s="16">
        <f t="shared" ref="F93:F95" si="5">35698+10</f>
        <v>35708</v>
      </c>
      <c r="G93" s="30">
        <v>0.26</v>
      </c>
      <c r="H93" s="23">
        <f t="shared" si="4"/>
        <v>9284.08</v>
      </c>
    </row>
    <row r="94" spans="1:8">
      <c r="A94" s="21"/>
      <c r="B94" s="16"/>
      <c r="C94" s="27"/>
      <c r="D94" s="14"/>
      <c r="E94" s="16" t="s">
        <v>13</v>
      </c>
      <c r="F94" s="16">
        <f t="shared" si="5"/>
        <v>35708</v>
      </c>
      <c r="G94" s="16">
        <v>0.09</v>
      </c>
      <c r="H94" s="23">
        <f t="shared" si="4"/>
        <v>3213.72</v>
      </c>
    </row>
    <row r="95" spans="1:8">
      <c r="A95" s="20"/>
      <c r="B95" s="16"/>
      <c r="C95" s="27"/>
      <c r="D95" s="14"/>
      <c r="E95" s="16" t="s">
        <v>14</v>
      </c>
      <c r="F95" s="16">
        <f t="shared" si="5"/>
        <v>35708</v>
      </c>
      <c r="G95" s="16">
        <v>0.12</v>
      </c>
      <c r="H95" s="23">
        <f t="shared" si="4"/>
        <v>4284.96</v>
      </c>
    </row>
    <row r="96" spans="1:8">
      <c r="A96" s="19">
        <v>45918</v>
      </c>
      <c r="B96" s="16"/>
      <c r="C96" s="27"/>
      <c r="D96" s="14"/>
      <c r="E96" s="16" t="s">
        <v>32</v>
      </c>
      <c r="F96" s="16">
        <f>35708*6</f>
        <v>214248</v>
      </c>
      <c r="G96" s="16">
        <f>0.042</f>
        <v>0.042</v>
      </c>
      <c r="H96" s="23">
        <f t="shared" si="4"/>
        <v>8998.416</v>
      </c>
    </row>
    <row r="97" spans="1:8">
      <c r="A97" s="20"/>
      <c r="B97" s="16"/>
      <c r="C97" s="27"/>
      <c r="D97" s="14"/>
      <c r="E97" s="14" t="s">
        <v>33</v>
      </c>
      <c r="F97" s="16">
        <f>35698+10</f>
        <v>35708</v>
      </c>
      <c r="G97" s="16">
        <v>0.57</v>
      </c>
      <c r="H97" s="17">
        <f t="shared" si="4"/>
        <v>20353.56</v>
      </c>
    </row>
    <row r="98" spans="1:8">
      <c r="A98" s="31">
        <v>45925</v>
      </c>
      <c r="B98" s="14">
        <v>90470</v>
      </c>
      <c r="C98" s="26" t="s">
        <v>87</v>
      </c>
      <c r="D98" s="14" t="s">
        <v>88</v>
      </c>
      <c r="E98" s="14" t="s">
        <v>31</v>
      </c>
      <c r="F98" s="16">
        <v>8398</v>
      </c>
      <c r="G98" s="30">
        <v>0.26</v>
      </c>
      <c r="H98" s="23">
        <f t="shared" si="4"/>
        <v>2183.48</v>
      </c>
    </row>
    <row r="99" spans="1:8">
      <c r="A99" s="24"/>
      <c r="B99" s="16"/>
      <c r="C99" s="27"/>
      <c r="D99" s="14"/>
      <c r="E99" s="16" t="s">
        <v>13</v>
      </c>
      <c r="F99" s="16">
        <v>8398</v>
      </c>
      <c r="G99" s="16">
        <v>0.09</v>
      </c>
      <c r="H99" s="23">
        <f t="shared" si="4"/>
        <v>755.82</v>
      </c>
    </row>
    <row r="100" spans="1:8">
      <c r="A100" s="24"/>
      <c r="B100" s="16"/>
      <c r="C100" s="27"/>
      <c r="D100" s="14"/>
      <c r="E100" s="16" t="s">
        <v>14</v>
      </c>
      <c r="F100" s="16">
        <v>8398</v>
      </c>
      <c r="G100" s="16">
        <v>0.12</v>
      </c>
      <c r="H100" s="23">
        <f t="shared" si="4"/>
        <v>1007.76</v>
      </c>
    </row>
    <row r="101" spans="1:8">
      <c r="A101" s="24"/>
      <c r="B101" s="16"/>
      <c r="C101" s="27"/>
      <c r="D101" s="14"/>
      <c r="E101" s="16" t="s">
        <v>32</v>
      </c>
      <c r="F101" s="16">
        <v>50388</v>
      </c>
      <c r="G101" s="16">
        <v>0.042</v>
      </c>
      <c r="H101" s="23">
        <f t="shared" si="4"/>
        <v>2116.296</v>
      </c>
    </row>
    <row r="102" spans="1:8">
      <c r="A102" s="32"/>
      <c r="B102" s="16"/>
      <c r="C102" s="27"/>
      <c r="D102" s="14"/>
      <c r="E102" s="14" t="s">
        <v>33</v>
      </c>
      <c r="F102" s="16">
        <v>8398</v>
      </c>
      <c r="G102" s="16">
        <v>0.57</v>
      </c>
      <c r="H102" s="17">
        <f t="shared" si="4"/>
        <v>4786.86</v>
      </c>
    </row>
    <row r="103" spans="1:8">
      <c r="A103" s="19">
        <v>45929</v>
      </c>
      <c r="B103" s="14">
        <v>90697</v>
      </c>
      <c r="C103" s="26" t="s">
        <v>89</v>
      </c>
      <c r="D103" s="14" t="s">
        <v>90</v>
      </c>
      <c r="E103" s="14" t="s">
        <v>31</v>
      </c>
      <c r="F103" s="16">
        <v>7501</v>
      </c>
      <c r="G103" s="30">
        <v>0.26</v>
      </c>
      <c r="H103" s="23">
        <f t="shared" si="4"/>
        <v>1950.26</v>
      </c>
    </row>
    <row r="104" spans="1:8">
      <c r="A104" s="21"/>
      <c r="B104" s="16"/>
      <c r="C104" s="27"/>
      <c r="D104" s="14"/>
      <c r="E104" s="16" t="s">
        <v>13</v>
      </c>
      <c r="F104" s="16">
        <v>7501</v>
      </c>
      <c r="G104" s="16">
        <v>0.09</v>
      </c>
      <c r="H104" s="23">
        <f t="shared" si="4"/>
        <v>675.09</v>
      </c>
    </row>
    <row r="105" spans="1:8">
      <c r="A105" s="21"/>
      <c r="B105" s="16"/>
      <c r="C105" s="27"/>
      <c r="D105" s="14"/>
      <c r="E105" s="16" t="s">
        <v>14</v>
      </c>
      <c r="F105" s="16">
        <v>7501</v>
      </c>
      <c r="G105" s="16">
        <v>0.12</v>
      </c>
      <c r="H105" s="23">
        <f t="shared" si="4"/>
        <v>900.12</v>
      </c>
    </row>
    <row r="106" spans="1:8">
      <c r="A106" s="21"/>
      <c r="B106" s="16"/>
      <c r="C106" s="27"/>
      <c r="D106" s="14"/>
      <c r="E106" s="16" t="s">
        <v>32</v>
      </c>
      <c r="F106" s="16">
        <v>45006</v>
      </c>
      <c r="G106" s="16">
        <v>0.042</v>
      </c>
      <c r="H106" s="23">
        <f t="shared" si="4"/>
        <v>1890.252</v>
      </c>
    </row>
    <row r="107" spans="1:8">
      <c r="A107" s="20"/>
      <c r="B107" s="16"/>
      <c r="C107" s="27"/>
      <c r="D107" s="14"/>
      <c r="E107" s="14" t="s">
        <v>33</v>
      </c>
      <c r="F107" s="16">
        <v>7501</v>
      </c>
      <c r="G107" s="16">
        <v>0.57</v>
      </c>
      <c r="H107" s="23">
        <f t="shared" si="4"/>
        <v>4275.57</v>
      </c>
    </row>
    <row r="108" spans="1:8">
      <c r="A108" s="19">
        <v>45929</v>
      </c>
      <c r="B108" s="14">
        <v>90699</v>
      </c>
      <c r="C108" s="26" t="s">
        <v>91</v>
      </c>
      <c r="D108" s="14" t="s">
        <v>92</v>
      </c>
      <c r="E108" s="14" t="s">
        <v>31</v>
      </c>
      <c r="F108" s="16">
        <v>11540</v>
      </c>
      <c r="G108" s="30">
        <v>0.26</v>
      </c>
      <c r="H108" s="23">
        <f t="shared" si="4"/>
        <v>3000.4</v>
      </c>
    </row>
    <row r="109" spans="1:8">
      <c r="A109" s="21"/>
      <c r="B109" s="16"/>
      <c r="C109" s="27"/>
      <c r="D109" s="14"/>
      <c r="E109" s="16" t="s">
        <v>13</v>
      </c>
      <c r="F109" s="16">
        <v>11540</v>
      </c>
      <c r="G109" s="16">
        <v>0.09</v>
      </c>
      <c r="H109" s="23">
        <f t="shared" si="4"/>
        <v>1038.6</v>
      </c>
    </row>
    <row r="110" spans="1:8">
      <c r="A110" s="21"/>
      <c r="B110" s="16"/>
      <c r="C110" s="27"/>
      <c r="D110" s="14"/>
      <c r="E110" s="16" t="s">
        <v>14</v>
      </c>
      <c r="F110" s="16">
        <v>11540</v>
      </c>
      <c r="G110" s="16">
        <v>0.12</v>
      </c>
      <c r="H110" s="23">
        <f t="shared" si="4"/>
        <v>1384.8</v>
      </c>
    </row>
    <row r="111" spans="1:8">
      <c r="A111" s="21"/>
      <c r="B111" s="16"/>
      <c r="C111" s="27"/>
      <c r="D111" s="14"/>
      <c r="E111" s="16" t="s">
        <v>32</v>
      </c>
      <c r="F111" s="16">
        <v>69240</v>
      </c>
      <c r="G111" s="16">
        <v>0.042</v>
      </c>
      <c r="H111" s="23">
        <f t="shared" si="4"/>
        <v>2908.08</v>
      </c>
    </row>
    <row r="112" spans="1:8">
      <c r="A112" s="20"/>
      <c r="B112" s="16"/>
      <c r="C112" s="27"/>
      <c r="D112" s="14"/>
      <c r="E112" s="14" t="s">
        <v>33</v>
      </c>
      <c r="F112" s="16">
        <v>11540</v>
      </c>
      <c r="G112" s="16">
        <v>0.57</v>
      </c>
      <c r="H112" s="23">
        <f t="shared" si="4"/>
        <v>6577.8</v>
      </c>
    </row>
    <row r="113" spans="1:8">
      <c r="A113" s="19">
        <v>45929</v>
      </c>
      <c r="B113" s="14">
        <v>90701</v>
      </c>
      <c r="C113" s="26" t="s">
        <v>93</v>
      </c>
      <c r="D113" s="14" t="s">
        <v>94</v>
      </c>
      <c r="E113" s="14" t="s">
        <v>31</v>
      </c>
      <c r="F113" s="16">
        <v>7343</v>
      </c>
      <c r="G113" s="30">
        <v>0.26</v>
      </c>
      <c r="H113" s="23">
        <f t="shared" si="4"/>
        <v>1909.18</v>
      </c>
    </row>
    <row r="114" spans="1:8">
      <c r="A114" s="21"/>
      <c r="B114" s="16"/>
      <c r="C114" s="27"/>
      <c r="D114" s="14"/>
      <c r="E114" s="16" t="s">
        <v>13</v>
      </c>
      <c r="F114" s="16">
        <v>7343</v>
      </c>
      <c r="G114" s="16">
        <v>0.09</v>
      </c>
      <c r="H114" s="23">
        <f t="shared" si="4"/>
        <v>660.87</v>
      </c>
    </row>
    <row r="115" spans="1:8">
      <c r="A115" s="21"/>
      <c r="B115" s="16"/>
      <c r="C115" s="27"/>
      <c r="D115" s="14"/>
      <c r="E115" s="16" t="s">
        <v>14</v>
      </c>
      <c r="F115" s="16">
        <v>7343</v>
      </c>
      <c r="G115" s="16">
        <v>0.12</v>
      </c>
      <c r="H115" s="23">
        <f t="shared" si="4"/>
        <v>881.16</v>
      </c>
    </row>
    <row r="116" spans="1:8">
      <c r="A116" s="21"/>
      <c r="B116" s="16"/>
      <c r="C116" s="27"/>
      <c r="D116" s="14"/>
      <c r="E116" s="16" t="s">
        <v>32</v>
      </c>
      <c r="F116" s="16">
        <v>44058</v>
      </c>
      <c r="G116" s="16">
        <v>0.042</v>
      </c>
      <c r="H116" s="23">
        <f t="shared" si="4"/>
        <v>1850.436</v>
      </c>
    </row>
    <row r="117" spans="1:8">
      <c r="A117" s="20"/>
      <c r="B117" s="16"/>
      <c r="C117" s="27"/>
      <c r="D117" s="14"/>
      <c r="E117" s="14" t="s">
        <v>33</v>
      </c>
      <c r="F117" s="16">
        <v>7343</v>
      </c>
      <c r="G117" s="16">
        <v>0.57</v>
      </c>
      <c r="H117" s="23">
        <f t="shared" si="4"/>
        <v>4185.51</v>
      </c>
    </row>
    <row r="118" spans="1:8">
      <c r="A118" s="22">
        <v>45940</v>
      </c>
      <c r="B118" s="14">
        <v>90868</v>
      </c>
      <c r="C118" s="26" t="s">
        <v>95</v>
      </c>
      <c r="D118" s="14" t="s">
        <v>96</v>
      </c>
      <c r="E118" s="14" t="s">
        <v>31</v>
      </c>
      <c r="F118" s="16">
        <v>20995</v>
      </c>
      <c r="G118" s="30">
        <v>0.26</v>
      </c>
      <c r="H118" s="23">
        <f t="shared" si="4"/>
        <v>5458.7</v>
      </c>
    </row>
    <row r="119" spans="1:8">
      <c r="A119" s="22"/>
      <c r="B119" s="16"/>
      <c r="C119" s="27"/>
      <c r="D119" s="14"/>
      <c r="E119" s="16" t="s">
        <v>13</v>
      </c>
      <c r="F119" s="16">
        <v>20995</v>
      </c>
      <c r="G119" s="16">
        <v>0.09</v>
      </c>
      <c r="H119" s="23">
        <f t="shared" si="4"/>
        <v>1889.55</v>
      </c>
    </row>
    <row r="120" spans="1:8">
      <c r="A120" s="20">
        <v>45941</v>
      </c>
      <c r="B120" s="16"/>
      <c r="C120" s="27"/>
      <c r="D120" s="14"/>
      <c r="E120" s="16" t="s">
        <v>14</v>
      </c>
      <c r="F120" s="16">
        <v>20995</v>
      </c>
      <c r="G120" s="16">
        <v>0.12</v>
      </c>
      <c r="H120" s="23">
        <f t="shared" si="4"/>
        <v>2519.4</v>
      </c>
    </row>
    <row r="121" spans="1:8">
      <c r="A121" s="21">
        <v>45940</v>
      </c>
      <c r="B121" s="16"/>
      <c r="C121" s="27"/>
      <c r="D121" s="14"/>
      <c r="E121" s="16" t="s">
        <v>32</v>
      </c>
      <c r="F121" s="16">
        <v>125970</v>
      </c>
      <c r="G121" s="16">
        <v>0.042</v>
      </c>
      <c r="H121" s="23">
        <f t="shared" si="4"/>
        <v>5290.74</v>
      </c>
    </row>
    <row r="122" spans="1:8">
      <c r="A122" s="20">
        <v>45941</v>
      </c>
      <c r="B122" s="16"/>
      <c r="C122" s="27"/>
      <c r="D122" s="14"/>
      <c r="E122" s="14" t="s">
        <v>33</v>
      </c>
      <c r="F122" s="16">
        <v>20995</v>
      </c>
      <c r="G122" s="16">
        <v>0.57</v>
      </c>
      <c r="H122" s="17">
        <f t="shared" si="4"/>
        <v>11967.15</v>
      </c>
    </row>
    <row r="123" spans="1:8">
      <c r="A123" s="34">
        <v>45924</v>
      </c>
      <c r="B123" s="35">
        <v>90367</v>
      </c>
      <c r="C123" s="36" t="s">
        <v>97</v>
      </c>
      <c r="D123" s="35" t="s">
        <v>98</v>
      </c>
      <c r="E123" s="35" t="s">
        <v>31</v>
      </c>
      <c r="F123" s="37">
        <v>9970</v>
      </c>
      <c r="G123" s="38">
        <v>0.28</v>
      </c>
      <c r="H123" s="23">
        <f t="shared" si="4"/>
        <v>2791.6</v>
      </c>
    </row>
    <row r="124" spans="1:8">
      <c r="A124" s="39"/>
      <c r="B124" s="37"/>
      <c r="C124" s="40"/>
      <c r="D124" s="35"/>
      <c r="E124" s="37" t="s">
        <v>13</v>
      </c>
      <c r="F124" s="37">
        <v>9970</v>
      </c>
      <c r="G124" s="37">
        <v>0.1</v>
      </c>
      <c r="H124" s="23">
        <f t="shared" si="4"/>
        <v>997</v>
      </c>
    </row>
    <row r="125" spans="1:8">
      <c r="A125" s="39"/>
      <c r="B125" s="37"/>
      <c r="C125" s="40"/>
      <c r="D125" s="35"/>
      <c r="E125" s="37" t="s">
        <v>14</v>
      </c>
      <c r="F125" s="37">
        <v>9970</v>
      </c>
      <c r="G125" s="37">
        <v>0.13</v>
      </c>
      <c r="H125" s="23">
        <f t="shared" si="4"/>
        <v>1296.1</v>
      </c>
    </row>
    <row r="126" spans="1:8">
      <c r="A126" s="39"/>
      <c r="B126" s="37"/>
      <c r="C126" s="40"/>
      <c r="D126" s="35"/>
      <c r="E126" s="37" t="s">
        <v>32</v>
      </c>
      <c r="F126" s="37">
        <v>59820</v>
      </c>
      <c r="G126" s="37">
        <v>0.042</v>
      </c>
      <c r="H126" s="23">
        <f t="shared" si="4"/>
        <v>2512.44</v>
      </c>
    </row>
    <row r="127" spans="1:8">
      <c r="A127" s="39"/>
      <c r="B127" s="37"/>
      <c r="C127" s="40"/>
      <c r="D127" s="35"/>
      <c r="E127" s="35" t="s">
        <v>33</v>
      </c>
      <c r="F127" s="37">
        <v>9970</v>
      </c>
      <c r="G127" s="37">
        <v>0.58</v>
      </c>
      <c r="H127" s="23">
        <f t="shared" si="4"/>
        <v>5782.6</v>
      </c>
    </row>
    <row r="128" spans="1:8">
      <c r="A128" s="19">
        <v>45911</v>
      </c>
      <c r="B128" s="14">
        <v>89589</v>
      </c>
      <c r="C128" s="15" t="s">
        <v>99</v>
      </c>
      <c r="D128" s="14" t="s">
        <v>100</v>
      </c>
      <c r="E128" s="29" t="s">
        <v>31</v>
      </c>
      <c r="F128" s="16">
        <v>41992</v>
      </c>
      <c r="G128" s="30">
        <v>0.26</v>
      </c>
      <c r="H128" s="23">
        <f t="shared" si="4"/>
        <v>10917.92</v>
      </c>
    </row>
    <row r="129" spans="1:8">
      <c r="A129" s="21"/>
      <c r="B129" s="16"/>
      <c r="C129" s="18"/>
      <c r="D129" s="14"/>
      <c r="E129" s="16" t="s">
        <v>13</v>
      </c>
      <c r="F129" s="16">
        <v>41992</v>
      </c>
      <c r="G129" s="16">
        <v>0.09</v>
      </c>
      <c r="H129" s="23">
        <f t="shared" si="4"/>
        <v>3779.28</v>
      </c>
    </row>
    <row r="130" spans="1:8">
      <c r="A130" s="21"/>
      <c r="B130" s="16"/>
      <c r="C130" s="18"/>
      <c r="D130" s="14"/>
      <c r="E130" s="16" t="s">
        <v>14</v>
      </c>
      <c r="F130" s="16">
        <v>41992</v>
      </c>
      <c r="G130" s="16">
        <v>0.12</v>
      </c>
      <c r="H130" s="23">
        <f t="shared" si="4"/>
        <v>5039.04</v>
      </c>
    </row>
    <row r="131" spans="1:8">
      <c r="A131" s="21"/>
      <c r="B131" s="16"/>
      <c r="C131" s="18"/>
      <c r="D131" s="14"/>
      <c r="E131" s="16" t="s">
        <v>101</v>
      </c>
      <c r="F131" s="16">
        <f>41992*4</f>
        <v>167968</v>
      </c>
      <c r="G131" s="16">
        <f>0.042</f>
        <v>0.042</v>
      </c>
      <c r="H131" s="23">
        <f t="shared" si="4"/>
        <v>7054.656</v>
      </c>
    </row>
    <row r="132" spans="1:8">
      <c r="A132" s="20"/>
      <c r="B132" s="16"/>
      <c r="C132" s="18"/>
      <c r="D132" s="14"/>
      <c r="E132" s="14" t="s">
        <v>33</v>
      </c>
      <c r="F132" s="16">
        <v>41992</v>
      </c>
      <c r="G132" s="16">
        <v>0.57</v>
      </c>
      <c r="H132" s="17">
        <f t="shared" si="4"/>
        <v>23935.44</v>
      </c>
    </row>
    <row r="133" spans="1:8">
      <c r="H133" s="28">
        <f>SUM(H88:H132)</f>
        <v>193166.54</v>
      </c>
    </row>
    <row r="136" spans="1:8">
      <c r="A136" s="19">
        <v>45904</v>
      </c>
      <c r="B136" s="14">
        <v>88904</v>
      </c>
      <c r="C136" s="15" t="s">
        <v>34</v>
      </c>
      <c r="D136" s="14" t="s">
        <v>35</v>
      </c>
      <c r="E136" s="14" t="s">
        <v>31</v>
      </c>
      <c r="F136" s="16">
        <v>9443</v>
      </c>
      <c r="G136" s="16">
        <v>0.28</v>
      </c>
      <c r="H136" s="17">
        <f t="shared" ref="H136:H199" si="6">F136*G136</f>
        <v>2644.04</v>
      </c>
    </row>
    <row r="137" spans="1:8">
      <c r="A137" s="21"/>
      <c r="B137" s="16"/>
      <c r="C137" s="18"/>
      <c r="D137" s="14"/>
      <c r="E137" s="16" t="s">
        <v>13</v>
      </c>
      <c r="F137" s="16">
        <v>9443</v>
      </c>
      <c r="G137" s="16">
        <v>0.1</v>
      </c>
      <c r="H137" s="17">
        <f t="shared" si="6"/>
        <v>944.3</v>
      </c>
    </row>
    <row r="138" spans="1:8">
      <c r="A138" s="13">
        <v>45903</v>
      </c>
      <c r="B138" s="16"/>
      <c r="C138" s="18"/>
      <c r="D138" s="14"/>
      <c r="E138" s="16" t="s">
        <v>14</v>
      </c>
      <c r="F138" s="33">
        <v>9443</v>
      </c>
      <c r="G138" s="16">
        <v>0.13</v>
      </c>
      <c r="H138" s="17">
        <f t="shared" si="6"/>
        <v>1227.59</v>
      </c>
    </row>
    <row r="139" spans="1:8">
      <c r="A139" s="21">
        <v>45904</v>
      </c>
      <c r="B139" s="16"/>
      <c r="C139" s="18"/>
      <c r="D139" s="14"/>
      <c r="E139" s="16" t="s">
        <v>25</v>
      </c>
      <c r="F139" s="16">
        <v>47215</v>
      </c>
      <c r="G139" s="16">
        <v>0.042</v>
      </c>
      <c r="H139" s="17">
        <f t="shared" si="6"/>
        <v>1983.03</v>
      </c>
    </row>
    <row r="140" spans="1:8">
      <c r="A140" s="13">
        <v>45903</v>
      </c>
      <c r="B140" s="16"/>
      <c r="C140" s="18"/>
      <c r="D140" s="14"/>
      <c r="E140" s="14" t="s">
        <v>33</v>
      </c>
      <c r="F140" s="33">
        <v>9443</v>
      </c>
      <c r="G140" s="16">
        <v>0.58</v>
      </c>
      <c r="H140" s="17">
        <f t="shared" si="6"/>
        <v>5476.94</v>
      </c>
    </row>
    <row r="141" spans="1:8">
      <c r="A141" s="19">
        <v>45902</v>
      </c>
      <c r="B141" s="14" t="s">
        <v>102</v>
      </c>
      <c r="C141" s="15" t="s">
        <v>103</v>
      </c>
      <c r="D141" s="14" t="s">
        <v>104</v>
      </c>
      <c r="E141" s="29" t="s">
        <v>31</v>
      </c>
      <c r="F141" s="33">
        <v>30910</v>
      </c>
      <c r="G141" s="30">
        <v>0.28</v>
      </c>
      <c r="H141" s="23">
        <f t="shared" si="6"/>
        <v>8654.8</v>
      </c>
    </row>
    <row r="142" spans="1:8">
      <c r="A142" s="21"/>
      <c r="B142" s="16"/>
      <c r="C142" s="18"/>
      <c r="D142" s="14"/>
      <c r="E142" s="16" t="s">
        <v>13</v>
      </c>
      <c r="F142" s="33">
        <v>30910</v>
      </c>
      <c r="G142" s="16">
        <v>0.1</v>
      </c>
      <c r="H142" s="23">
        <f t="shared" si="6"/>
        <v>3091</v>
      </c>
    </row>
    <row r="143" spans="1:8">
      <c r="A143" s="21"/>
      <c r="B143" s="16"/>
      <c r="C143" s="18"/>
      <c r="D143" s="14"/>
      <c r="E143" s="16" t="s">
        <v>14</v>
      </c>
      <c r="F143" s="33">
        <v>30910</v>
      </c>
      <c r="G143" s="16">
        <v>0.13</v>
      </c>
      <c r="H143" s="23">
        <f t="shared" si="6"/>
        <v>4018.3</v>
      </c>
    </row>
    <row r="144" spans="1:8">
      <c r="A144" s="13">
        <v>45910</v>
      </c>
      <c r="B144" s="16"/>
      <c r="C144" s="18"/>
      <c r="D144" s="14"/>
      <c r="E144" s="16" t="s">
        <v>25</v>
      </c>
      <c r="F144" s="16">
        <f>30910*5</f>
        <v>154550</v>
      </c>
      <c r="G144" s="16">
        <v>0.042</v>
      </c>
      <c r="H144" s="23">
        <f t="shared" si="6"/>
        <v>6491.1</v>
      </c>
    </row>
    <row r="145" spans="1:8">
      <c r="A145" s="21">
        <v>45902</v>
      </c>
      <c r="B145" s="16"/>
      <c r="C145" s="18"/>
      <c r="D145" s="14"/>
      <c r="E145" s="14" t="s">
        <v>33</v>
      </c>
      <c r="F145" s="33">
        <v>30910</v>
      </c>
      <c r="G145" s="16">
        <v>0.58</v>
      </c>
      <c r="H145" s="23">
        <f t="shared" si="6"/>
        <v>17927.8</v>
      </c>
    </row>
    <row r="146" spans="1:8">
      <c r="A146" s="13">
        <v>45904</v>
      </c>
      <c r="B146" s="14">
        <v>88900</v>
      </c>
      <c r="C146" s="15" t="s">
        <v>105</v>
      </c>
      <c r="D146" s="14" t="s">
        <v>106</v>
      </c>
      <c r="E146" s="29" t="s">
        <v>31</v>
      </c>
      <c r="F146" s="33">
        <v>15747</v>
      </c>
      <c r="G146" s="30">
        <v>0.28</v>
      </c>
      <c r="H146" s="23">
        <f t="shared" si="6"/>
        <v>4409.16</v>
      </c>
    </row>
    <row r="147" spans="1:8">
      <c r="A147" s="13"/>
      <c r="B147" s="16"/>
      <c r="C147" s="18"/>
      <c r="D147" s="14"/>
      <c r="E147" s="16" t="s">
        <v>13</v>
      </c>
      <c r="F147" s="33">
        <v>15747</v>
      </c>
      <c r="G147" s="16">
        <v>0.1</v>
      </c>
      <c r="H147" s="23">
        <f t="shared" si="6"/>
        <v>1574.7</v>
      </c>
    </row>
    <row r="148" spans="1:8">
      <c r="A148" s="21">
        <v>45903</v>
      </c>
      <c r="B148" s="16"/>
      <c r="C148" s="18"/>
      <c r="D148" s="14"/>
      <c r="E148" s="16" t="s">
        <v>14</v>
      </c>
      <c r="F148" s="33">
        <v>15747</v>
      </c>
      <c r="G148" s="16">
        <v>0.13</v>
      </c>
      <c r="H148" s="23">
        <f t="shared" si="6"/>
        <v>2047.11</v>
      </c>
    </row>
    <row r="149" spans="1:8">
      <c r="A149" s="20"/>
      <c r="B149" s="16"/>
      <c r="C149" s="18"/>
      <c r="D149" s="14"/>
      <c r="E149" s="16" t="s">
        <v>107</v>
      </c>
      <c r="F149" s="16">
        <v>26240</v>
      </c>
      <c r="G149" s="16">
        <v>0.042</v>
      </c>
      <c r="H149" s="23">
        <f t="shared" si="6"/>
        <v>1102.08</v>
      </c>
    </row>
    <row r="150" spans="1:8">
      <c r="A150" s="13">
        <v>45910</v>
      </c>
      <c r="B150" s="16"/>
      <c r="C150" s="18"/>
      <c r="D150" s="14"/>
      <c r="E150" s="16" t="s">
        <v>108</v>
      </c>
      <c r="F150" s="16">
        <v>52495</v>
      </c>
      <c r="G150" s="16">
        <v>0.042</v>
      </c>
      <c r="H150" s="23">
        <f t="shared" si="6"/>
        <v>2204.79</v>
      </c>
    </row>
    <row r="151" spans="1:8">
      <c r="A151" s="13">
        <v>45903</v>
      </c>
      <c r="B151" s="16"/>
      <c r="C151" s="18"/>
      <c r="D151" s="14"/>
      <c r="E151" s="14" t="s">
        <v>33</v>
      </c>
      <c r="F151" s="33">
        <v>15747</v>
      </c>
      <c r="G151" s="16">
        <v>0.58</v>
      </c>
      <c r="H151" s="23">
        <f t="shared" si="6"/>
        <v>9133.26</v>
      </c>
    </row>
    <row r="152" spans="1:8">
      <c r="A152" s="31">
        <v>45910</v>
      </c>
      <c r="B152" s="14">
        <v>89312</v>
      </c>
      <c r="C152" s="15" t="s">
        <v>109</v>
      </c>
      <c r="D152" s="14" t="s">
        <v>110</v>
      </c>
      <c r="E152" s="29" t="s">
        <v>31</v>
      </c>
      <c r="F152" s="33">
        <v>48279</v>
      </c>
      <c r="G152" s="30">
        <v>0.26</v>
      </c>
      <c r="H152" s="23">
        <f t="shared" si="6"/>
        <v>12552.54</v>
      </c>
    </row>
    <row r="153" spans="1:8">
      <c r="A153" s="24"/>
      <c r="B153" s="16"/>
      <c r="C153" s="18"/>
      <c r="D153" s="14"/>
      <c r="E153" s="16" t="s">
        <v>13</v>
      </c>
      <c r="F153" s="33">
        <v>48279</v>
      </c>
      <c r="G153" s="16">
        <v>0.09</v>
      </c>
      <c r="H153" s="23">
        <f t="shared" si="6"/>
        <v>4345.11</v>
      </c>
    </row>
    <row r="154" spans="1:8">
      <c r="A154" s="20">
        <v>45909</v>
      </c>
      <c r="B154" s="16"/>
      <c r="C154" s="18"/>
      <c r="D154" s="14"/>
      <c r="E154" s="16" t="s">
        <v>14</v>
      </c>
      <c r="F154" s="33">
        <v>48279</v>
      </c>
      <c r="G154" s="16">
        <v>0.12</v>
      </c>
      <c r="H154" s="23">
        <f t="shared" si="6"/>
        <v>5793.48</v>
      </c>
    </row>
    <row r="155" spans="1:8">
      <c r="A155" s="21">
        <v>45910</v>
      </c>
      <c r="B155" s="16"/>
      <c r="C155" s="18"/>
      <c r="D155" s="14"/>
      <c r="E155" s="16" t="s">
        <v>25</v>
      </c>
      <c r="F155" s="16">
        <f>48279*5</f>
        <v>241395</v>
      </c>
      <c r="G155" s="16">
        <v>0.042</v>
      </c>
      <c r="H155" s="23">
        <f t="shared" si="6"/>
        <v>10138.59</v>
      </c>
    </row>
    <row r="156" spans="1:8">
      <c r="A156" s="20"/>
      <c r="B156" s="16"/>
      <c r="C156" s="18"/>
      <c r="D156" s="14"/>
      <c r="E156" s="14" t="s">
        <v>33</v>
      </c>
      <c r="F156" s="33">
        <v>48279</v>
      </c>
      <c r="G156" s="16">
        <v>0.57</v>
      </c>
      <c r="H156" s="23">
        <f t="shared" si="6"/>
        <v>27519.03</v>
      </c>
    </row>
    <row r="157" spans="1:8">
      <c r="A157" s="13">
        <v>45905</v>
      </c>
      <c r="B157" s="14">
        <v>89112</v>
      </c>
      <c r="C157" s="15" t="s">
        <v>36</v>
      </c>
      <c r="D157" s="14" t="s">
        <v>37</v>
      </c>
      <c r="E157" s="29" t="s">
        <v>31</v>
      </c>
      <c r="F157" s="33">
        <v>20991</v>
      </c>
      <c r="G157" s="16">
        <v>0.28</v>
      </c>
      <c r="H157" s="17">
        <f t="shared" si="6"/>
        <v>5877.48</v>
      </c>
    </row>
    <row r="158" spans="1:8">
      <c r="A158" s="13"/>
      <c r="B158" s="16"/>
      <c r="C158" s="18"/>
      <c r="D158" s="14"/>
      <c r="E158" s="16" t="s">
        <v>13</v>
      </c>
      <c r="F158" s="33">
        <v>20991</v>
      </c>
      <c r="G158" s="16">
        <v>0.1</v>
      </c>
      <c r="H158" s="17">
        <f t="shared" si="6"/>
        <v>2099.1</v>
      </c>
    </row>
    <row r="159" spans="1:8">
      <c r="A159" s="13">
        <v>45903</v>
      </c>
      <c r="B159" s="16"/>
      <c r="C159" s="18"/>
      <c r="D159" s="14"/>
      <c r="E159" s="16" t="s">
        <v>14</v>
      </c>
      <c r="F159" s="16">
        <v>20991</v>
      </c>
      <c r="G159" s="16">
        <v>0.13</v>
      </c>
      <c r="H159" s="17">
        <f t="shared" si="6"/>
        <v>2728.83</v>
      </c>
    </row>
    <row r="160" spans="1:8">
      <c r="A160" s="13">
        <v>45905</v>
      </c>
      <c r="B160" s="16"/>
      <c r="C160" s="18"/>
      <c r="D160" s="14"/>
      <c r="E160" s="16" t="s">
        <v>15</v>
      </c>
      <c r="F160" s="16">
        <v>83964</v>
      </c>
      <c r="G160" s="16">
        <v>0.042</v>
      </c>
      <c r="H160" s="17">
        <f t="shared" si="6"/>
        <v>3526.488</v>
      </c>
    </row>
    <row r="161" spans="1:8">
      <c r="A161" s="13"/>
      <c r="B161" s="16"/>
      <c r="C161" s="18"/>
      <c r="D161" s="14"/>
      <c r="E161" s="16" t="s">
        <v>38</v>
      </c>
      <c r="F161" s="33">
        <v>20991</v>
      </c>
      <c r="G161" s="16">
        <v>0.03</v>
      </c>
      <c r="H161" s="17">
        <f t="shared" si="6"/>
        <v>629.73</v>
      </c>
    </row>
    <row r="162" spans="1:8">
      <c r="A162" s="20">
        <v>45904</v>
      </c>
      <c r="B162" s="16"/>
      <c r="C162" s="18"/>
      <c r="D162" s="14"/>
      <c r="E162" s="14" t="s">
        <v>33</v>
      </c>
      <c r="F162" s="33">
        <v>20991</v>
      </c>
      <c r="G162" s="16">
        <v>0.58</v>
      </c>
      <c r="H162" s="17">
        <f t="shared" si="6"/>
        <v>12174.78</v>
      </c>
    </row>
    <row r="163" ht="42" spans="1:8">
      <c r="A163" s="13">
        <v>45905</v>
      </c>
      <c r="B163" s="14">
        <v>88337</v>
      </c>
      <c r="C163" s="15" t="s">
        <v>39</v>
      </c>
      <c r="D163" s="14" t="s">
        <v>40</v>
      </c>
      <c r="E163" s="29" t="s">
        <v>12</v>
      </c>
      <c r="F163" s="33">
        <v>350</v>
      </c>
      <c r="G163" s="16">
        <v>0.26</v>
      </c>
      <c r="H163" s="17">
        <f t="shared" si="6"/>
        <v>91</v>
      </c>
    </row>
    <row r="164" spans="1:8">
      <c r="A164" s="13">
        <v>45910</v>
      </c>
      <c r="B164" s="14">
        <v>89322</v>
      </c>
      <c r="C164" s="15" t="s">
        <v>111</v>
      </c>
      <c r="D164" s="14" t="s">
        <v>112</v>
      </c>
      <c r="E164" s="29" t="s">
        <v>31</v>
      </c>
      <c r="F164" s="33">
        <v>65078</v>
      </c>
      <c r="G164" s="30">
        <v>0.26</v>
      </c>
      <c r="H164" s="23">
        <f t="shared" si="6"/>
        <v>16920.28</v>
      </c>
    </row>
    <row r="165" spans="1:8">
      <c r="A165" s="13"/>
      <c r="B165" s="16"/>
      <c r="C165" s="18"/>
      <c r="D165" s="14"/>
      <c r="E165" s="16" t="s">
        <v>13</v>
      </c>
      <c r="F165" s="33">
        <v>65078</v>
      </c>
      <c r="G165" s="16">
        <v>0.09</v>
      </c>
      <c r="H165" s="23">
        <f t="shared" si="6"/>
        <v>5857.02</v>
      </c>
    </row>
    <row r="166" spans="1:8">
      <c r="A166" s="20">
        <v>45909</v>
      </c>
      <c r="B166" s="16"/>
      <c r="C166" s="18"/>
      <c r="D166" s="14"/>
      <c r="E166" s="16" t="s">
        <v>14</v>
      </c>
      <c r="F166" s="33">
        <v>65078</v>
      </c>
      <c r="G166" s="16">
        <v>0.12</v>
      </c>
      <c r="H166" s="23">
        <f t="shared" si="6"/>
        <v>7809.36</v>
      </c>
    </row>
    <row r="167" spans="1:8">
      <c r="A167" s="19">
        <v>45910</v>
      </c>
      <c r="B167" s="16"/>
      <c r="C167" s="18"/>
      <c r="D167" s="14"/>
      <c r="E167" s="16" t="s">
        <v>15</v>
      </c>
      <c r="F167" s="16">
        <f>65078*4</f>
        <v>260312</v>
      </c>
      <c r="G167" s="16">
        <v>0.042</v>
      </c>
      <c r="H167" s="23">
        <f t="shared" si="6"/>
        <v>10933.104</v>
      </c>
    </row>
    <row r="168" spans="1:8">
      <c r="A168" s="21"/>
      <c r="B168" s="16"/>
      <c r="C168" s="18"/>
      <c r="D168" s="14"/>
      <c r="E168" s="16" t="s">
        <v>38</v>
      </c>
      <c r="F168" s="33">
        <v>65078</v>
      </c>
      <c r="G168" s="16">
        <v>0.03</v>
      </c>
      <c r="H168" s="23">
        <f t="shared" si="6"/>
        <v>1952.34</v>
      </c>
    </row>
    <row r="169" spans="1:8">
      <c r="A169" s="41"/>
      <c r="B169" s="16"/>
      <c r="C169" s="18"/>
      <c r="D169" s="14"/>
      <c r="E169" s="14" t="s">
        <v>33</v>
      </c>
      <c r="F169" s="33">
        <v>65078</v>
      </c>
      <c r="G169" s="16">
        <v>0.57</v>
      </c>
      <c r="H169" s="23">
        <f t="shared" si="6"/>
        <v>37094.46</v>
      </c>
    </row>
    <row r="170" spans="1:8">
      <c r="A170" s="19">
        <v>45912</v>
      </c>
      <c r="B170" s="42" t="s">
        <v>113</v>
      </c>
      <c r="C170" s="43" t="s">
        <v>114</v>
      </c>
      <c r="D170" s="42" t="s">
        <v>115</v>
      </c>
      <c r="E170" s="44" t="s">
        <v>31</v>
      </c>
      <c r="F170" s="45">
        <f t="shared" ref="F170:F172" si="7">42000+10</f>
        <v>42010</v>
      </c>
      <c r="G170" s="30">
        <v>0.26</v>
      </c>
      <c r="H170" s="17">
        <f t="shared" si="6"/>
        <v>10922.6</v>
      </c>
    </row>
    <row r="171" spans="1:8">
      <c r="A171" s="13"/>
      <c r="B171" s="16"/>
      <c r="C171" s="18"/>
      <c r="D171" s="14"/>
      <c r="E171" s="16" t="s">
        <v>13</v>
      </c>
      <c r="F171" s="33">
        <f t="shared" si="7"/>
        <v>42010</v>
      </c>
      <c r="G171" s="16">
        <v>0.09</v>
      </c>
      <c r="H171" s="17">
        <f t="shared" si="6"/>
        <v>3780.9</v>
      </c>
    </row>
    <row r="172" spans="1:8">
      <c r="A172" s="41"/>
      <c r="B172" s="46"/>
      <c r="C172" s="47"/>
      <c r="D172" s="48"/>
      <c r="E172" s="46" t="s">
        <v>14</v>
      </c>
      <c r="F172" s="49">
        <f t="shared" si="7"/>
        <v>42010</v>
      </c>
      <c r="G172" s="46">
        <v>0.12</v>
      </c>
      <c r="H172" s="17">
        <f t="shared" si="6"/>
        <v>5041.2</v>
      </c>
    </row>
    <row r="173" spans="1:8">
      <c r="A173" s="13">
        <v>45917</v>
      </c>
      <c r="B173" s="16"/>
      <c r="C173" s="18"/>
      <c r="D173" s="14"/>
      <c r="E173" s="16" t="s">
        <v>15</v>
      </c>
      <c r="F173" s="16">
        <f>42010*4</f>
        <v>168040</v>
      </c>
      <c r="G173" s="16">
        <v>0.042</v>
      </c>
      <c r="H173" s="17">
        <f t="shared" si="6"/>
        <v>7057.68</v>
      </c>
    </row>
    <row r="174" spans="1:8">
      <c r="A174" s="19">
        <v>45912</v>
      </c>
      <c r="B174" s="16"/>
      <c r="C174" s="18"/>
      <c r="D174" s="14"/>
      <c r="E174" s="16" t="s">
        <v>38</v>
      </c>
      <c r="F174" s="33">
        <f>42000+10</f>
        <v>42010</v>
      </c>
      <c r="G174" s="16">
        <v>0.03</v>
      </c>
      <c r="H174" s="17">
        <f t="shared" si="6"/>
        <v>1260.3</v>
      </c>
    </row>
    <row r="175" spans="1:8">
      <c r="A175" s="20"/>
      <c r="B175" s="16"/>
      <c r="C175" s="18"/>
      <c r="D175" s="14"/>
      <c r="E175" s="14" t="s">
        <v>33</v>
      </c>
      <c r="F175" s="33">
        <f>42000+10</f>
        <v>42010</v>
      </c>
      <c r="G175" s="16">
        <v>0.57</v>
      </c>
      <c r="H175" s="17">
        <f t="shared" si="6"/>
        <v>23945.7</v>
      </c>
    </row>
    <row r="176" spans="1:8">
      <c r="A176" s="19">
        <v>45912</v>
      </c>
      <c r="B176" s="14">
        <v>89748</v>
      </c>
      <c r="C176" s="15" t="s">
        <v>116</v>
      </c>
      <c r="D176" s="14" t="s">
        <v>117</v>
      </c>
      <c r="E176" s="29" t="s">
        <v>31</v>
      </c>
      <c r="F176" s="33">
        <v>10496</v>
      </c>
      <c r="G176" s="16">
        <v>0.26</v>
      </c>
      <c r="H176" s="23">
        <f t="shared" si="6"/>
        <v>2728.96</v>
      </c>
    </row>
    <row r="177" spans="1:8">
      <c r="A177" s="21"/>
      <c r="B177" s="16"/>
      <c r="C177" s="18"/>
      <c r="D177" s="14"/>
      <c r="E177" s="16" t="s">
        <v>13</v>
      </c>
      <c r="F177" s="33">
        <v>10496</v>
      </c>
      <c r="G177" s="16">
        <v>0.09</v>
      </c>
      <c r="H177" s="23">
        <f t="shared" si="6"/>
        <v>944.64</v>
      </c>
    </row>
    <row r="178" spans="1:8">
      <c r="A178" s="21"/>
      <c r="B178" s="16"/>
      <c r="C178" s="18"/>
      <c r="D178" s="14"/>
      <c r="E178" s="16" t="s">
        <v>14</v>
      </c>
      <c r="F178" s="33">
        <v>10496</v>
      </c>
      <c r="G178" s="16">
        <v>0.12</v>
      </c>
      <c r="H178" s="23">
        <f t="shared" si="6"/>
        <v>1259.52</v>
      </c>
    </row>
    <row r="179" spans="1:8">
      <c r="A179" s="21"/>
      <c r="B179" s="16"/>
      <c r="C179" s="18"/>
      <c r="D179" s="14"/>
      <c r="E179" s="16" t="s">
        <v>15</v>
      </c>
      <c r="F179" s="16">
        <f>10496*4</f>
        <v>41984</v>
      </c>
      <c r="G179" s="16">
        <v>0.042</v>
      </c>
      <c r="H179" s="23">
        <f t="shared" si="6"/>
        <v>1763.328</v>
      </c>
    </row>
    <row r="180" spans="1:8">
      <c r="A180" s="21"/>
      <c r="B180" s="16"/>
      <c r="C180" s="18"/>
      <c r="D180" s="14"/>
      <c r="E180" s="16" t="s">
        <v>38</v>
      </c>
      <c r="F180" s="33">
        <v>10496</v>
      </c>
      <c r="G180" s="16">
        <v>0.03</v>
      </c>
      <c r="H180" s="23">
        <f t="shared" si="6"/>
        <v>314.88</v>
      </c>
    </row>
    <row r="181" spans="1:8">
      <c r="A181" s="20"/>
      <c r="B181" s="16"/>
      <c r="C181" s="18"/>
      <c r="D181" s="14"/>
      <c r="E181" s="14" t="s">
        <v>33</v>
      </c>
      <c r="F181" s="33">
        <v>10496</v>
      </c>
      <c r="G181" s="16">
        <v>0.57</v>
      </c>
      <c r="H181" s="17">
        <f t="shared" si="6"/>
        <v>5982.72</v>
      </c>
    </row>
    <row r="182" spans="1:8">
      <c r="A182" s="13">
        <v>45918</v>
      </c>
      <c r="B182" s="14">
        <v>89917</v>
      </c>
      <c r="C182" s="15" t="s">
        <v>118</v>
      </c>
      <c r="D182" s="14" t="s">
        <v>119</v>
      </c>
      <c r="E182" s="29" t="s">
        <v>31</v>
      </c>
      <c r="F182" s="33">
        <v>59929</v>
      </c>
      <c r="G182" s="30">
        <v>0.26</v>
      </c>
      <c r="H182" s="17">
        <f t="shared" si="6"/>
        <v>15581.54</v>
      </c>
    </row>
    <row r="183" spans="1:8">
      <c r="A183" s="13"/>
      <c r="B183" s="16"/>
      <c r="C183" s="18"/>
      <c r="D183" s="14"/>
      <c r="E183" s="16" t="s">
        <v>13</v>
      </c>
      <c r="F183" s="33">
        <v>59929</v>
      </c>
      <c r="G183" s="16">
        <v>0.09</v>
      </c>
      <c r="H183" s="17">
        <f t="shared" si="6"/>
        <v>5393.61</v>
      </c>
    </row>
    <row r="184" spans="1:8">
      <c r="A184" s="21">
        <v>45917</v>
      </c>
      <c r="B184" s="16"/>
      <c r="C184" s="18"/>
      <c r="D184" s="14"/>
      <c r="E184" s="16" t="s">
        <v>14</v>
      </c>
      <c r="F184" s="33">
        <v>59929</v>
      </c>
      <c r="G184" s="16">
        <v>0.12</v>
      </c>
      <c r="H184" s="17">
        <f t="shared" si="6"/>
        <v>7191.48</v>
      </c>
    </row>
    <row r="185" spans="1:8">
      <c r="A185" s="21"/>
      <c r="B185" s="16"/>
      <c r="C185" s="18"/>
      <c r="D185" s="14"/>
      <c r="E185" s="16" t="s">
        <v>120</v>
      </c>
      <c r="F185" s="16">
        <f>55730*4</f>
        <v>222920</v>
      </c>
      <c r="G185" s="16">
        <v>0.042</v>
      </c>
      <c r="H185" s="17">
        <f t="shared" si="6"/>
        <v>9362.64</v>
      </c>
    </row>
    <row r="186" spans="1:8">
      <c r="A186" s="21"/>
      <c r="B186" s="16"/>
      <c r="C186" s="18"/>
      <c r="D186" s="14"/>
      <c r="E186" s="16" t="s">
        <v>121</v>
      </c>
      <c r="F186" s="16">
        <f>4199*4</f>
        <v>16796</v>
      </c>
      <c r="G186" s="16">
        <v>0.042</v>
      </c>
      <c r="H186" s="17">
        <f t="shared" si="6"/>
        <v>705.432</v>
      </c>
    </row>
    <row r="187" spans="1:8">
      <c r="A187" s="21"/>
      <c r="B187" s="16"/>
      <c r="C187" s="18"/>
      <c r="D187" s="14"/>
      <c r="E187" s="16" t="s">
        <v>38</v>
      </c>
      <c r="F187" s="33">
        <v>59929</v>
      </c>
      <c r="G187" s="16">
        <v>0.03</v>
      </c>
      <c r="H187" s="17">
        <f t="shared" si="6"/>
        <v>1797.87</v>
      </c>
    </row>
    <row r="188" spans="1:8">
      <c r="A188" s="20"/>
      <c r="B188" s="16"/>
      <c r="C188" s="18"/>
      <c r="D188" s="14"/>
      <c r="E188" s="14" t="s">
        <v>33</v>
      </c>
      <c r="F188" s="33">
        <v>59929</v>
      </c>
      <c r="G188" s="16">
        <v>0.57</v>
      </c>
      <c r="H188" s="17">
        <f t="shared" si="6"/>
        <v>34159.53</v>
      </c>
    </row>
    <row r="189" spans="1:8">
      <c r="A189" s="19">
        <v>45923</v>
      </c>
      <c r="B189" s="14">
        <v>90239</v>
      </c>
      <c r="C189" s="15" t="s">
        <v>122</v>
      </c>
      <c r="D189" s="14" t="s">
        <v>123</v>
      </c>
      <c r="E189" s="29" t="s">
        <v>31</v>
      </c>
      <c r="F189" s="33">
        <v>5246</v>
      </c>
      <c r="G189" s="30">
        <v>0.26</v>
      </c>
      <c r="H189" s="50">
        <f t="shared" si="6"/>
        <v>1363.96</v>
      </c>
    </row>
    <row r="190" spans="1:8">
      <c r="A190" s="21"/>
      <c r="B190" s="16"/>
      <c r="C190" s="18"/>
      <c r="D190" s="14"/>
      <c r="E190" s="16" t="s">
        <v>13</v>
      </c>
      <c r="F190" s="33">
        <v>5246</v>
      </c>
      <c r="G190" s="16">
        <v>0.09</v>
      </c>
      <c r="H190" s="50">
        <f t="shared" si="6"/>
        <v>472.14</v>
      </c>
    </row>
    <row r="191" spans="1:8">
      <c r="A191" s="21"/>
      <c r="B191" s="16"/>
      <c r="C191" s="18"/>
      <c r="D191" s="14"/>
      <c r="E191" s="16" t="s">
        <v>14</v>
      </c>
      <c r="F191" s="33">
        <v>5246</v>
      </c>
      <c r="G191" s="16">
        <v>0.12</v>
      </c>
      <c r="H191" s="50">
        <f t="shared" si="6"/>
        <v>629.52</v>
      </c>
    </row>
    <row r="192" spans="1:8">
      <c r="A192" s="21"/>
      <c r="B192" s="16"/>
      <c r="C192" s="18"/>
      <c r="D192" s="14"/>
      <c r="E192" s="16" t="s">
        <v>15</v>
      </c>
      <c r="F192" s="16">
        <v>20984</v>
      </c>
      <c r="G192" s="16">
        <v>0.042</v>
      </c>
      <c r="H192" s="50">
        <f t="shared" si="6"/>
        <v>881.328</v>
      </c>
    </row>
    <row r="193" spans="1:8">
      <c r="A193" s="21"/>
      <c r="B193" s="16"/>
      <c r="C193" s="18"/>
      <c r="D193" s="14"/>
      <c r="E193" s="16" t="s">
        <v>38</v>
      </c>
      <c r="F193" s="33">
        <v>5246</v>
      </c>
      <c r="G193" s="16">
        <v>0.03</v>
      </c>
      <c r="H193" s="50">
        <f t="shared" si="6"/>
        <v>157.38</v>
      </c>
    </row>
    <row r="194" spans="1:8">
      <c r="A194" s="20"/>
      <c r="B194" s="16"/>
      <c r="C194" s="18"/>
      <c r="D194" s="14"/>
      <c r="E194" s="14" t="s">
        <v>33</v>
      </c>
      <c r="F194" s="33">
        <v>5246</v>
      </c>
      <c r="G194" s="16">
        <v>0.57</v>
      </c>
      <c r="H194" s="50">
        <f t="shared" si="6"/>
        <v>2990.22</v>
      </c>
    </row>
    <row r="195" spans="1:8">
      <c r="A195" s="19">
        <v>45930</v>
      </c>
      <c r="B195" s="14">
        <v>90706</v>
      </c>
      <c r="C195" s="15" t="s">
        <v>124</v>
      </c>
      <c r="D195" s="14" t="s">
        <v>125</v>
      </c>
      <c r="E195" s="29" t="s">
        <v>31</v>
      </c>
      <c r="F195" s="33">
        <v>8448</v>
      </c>
      <c r="G195" s="30">
        <v>0.26</v>
      </c>
      <c r="H195" s="17">
        <f t="shared" si="6"/>
        <v>2196.48</v>
      </c>
    </row>
    <row r="196" spans="1:8">
      <c r="A196" s="21"/>
      <c r="B196" s="16"/>
      <c r="C196" s="18"/>
      <c r="D196" s="14"/>
      <c r="E196" s="16" t="s">
        <v>13</v>
      </c>
      <c r="F196" s="33">
        <v>8448</v>
      </c>
      <c r="G196" s="16">
        <v>0.09</v>
      </c>
      <c r="H196" s="17">
        <f t="shared" si="6"/>
        <v>760.32</v>
      </c>
    </row>
    <row r="197" spans="1:8">
      <c r="A197" s="21"/>
      <c r="B197" s="16"/>
      <c r="C197" s="18"/>
      <c r="D197" s="14"/>
      <c r="E197" s="16" t="s">
        <v>14</v>
      </c>
      <c r="F197" s="33">
        <v>8448</v>
      </c>
      <c r="G197" s="16">
        <v>0.12</v>
      </c>
      <c r="H197" s="17">
        <f t="shared" si="6"/>
        <v>1013.76</v>
      </c>
    </row>
    <row r="198" spans="1:8">
      <c r="A198" s="21"/>
      <c r="B198" s="16"/>
      <c r="C198" s="18"/>
      <c r="D198" s="14"/>
      <c r="E198" s="16" t="s">
        <v>15</v>
      </c>
      <c r="F198" s="16">
        <v>33792</v>
      </c>
      <c r="G198" s="16">
        <v>0.042</v>
      </c>
      <c r="H198" s="17">
        <f t="shared" si="6"/>
        <v>1419.264</v>
      </c>
    </row>
    <row r="199" spans="1:8">
      <c r="A199" s="21"/>
      <c r="B199" s="16"/>
      <c r="C199" s="18"/>
      <c r="D199" s="14"/>
      <c r="E199" s="16" t="s">
        <v>38</v>
      </c>
      <c r="F199" s="33">
        <v>8448</v>
      </c>
      <c r="G199" s="16">
        <v>0.03</v>
      </c>
      <c r="H199" s="17">
        <f t="shared" si="6"/>
        <v>253.44</v>
      </c>
    </row>
    <row r="200" spans="1:8">
      <c r="A200" s="20"/>
      <c r="B200" s="16"/>
      <c r="C200" s="18"/>
      <c r="D200" s="14"/>
      <c r="E200" s="14" t="s">
        <v>33</v>
      </c>
      <c r="F200" s="33">
        <v>8448</v>
      </c>
      <c r="G200" s="16">
        <v>0.57</v>
      </c>
      <c r="H200" s="17">
        <f t="shared" ref="H200:H209" si="8">F200*G200</f>
        <v>4815.36</v>
      </c>
    </row>
    <row r="201" spans="1:8">
      <c r="A201" s="13">
        <v>45923</v>
      </c>
      <c r="B201" s="14">
        <v>90276</v>
      </c>
      <c r="C201" s="15" t="s">
        <v>126</v>
      </c>
      <c r="D201" s="14" t="s">
        <v>127</v>
      </c>
      <c r="E201" s="29" t="s">
        <v>12</v>
      </c>
      <c r="F201" s="33">
        <v>5000</v>
      </c>
      <c r="G201" s="16">
        <v>0.26</v>
      </c>
      <c r="H201" s="50">
        <f t="shared" si="8"/>
        <v>1300</v>
      </c>
    </row>
    <row r="202" spans="1:8">
      <c r="A202" s="13"/>
      <c r="B202" s="16"/>
      <c r="C202" s="18"/>
      <c r="D202" s="14"/>
      <c r="E202" s="16" t="s">
        <v>13</v>
      </c>
      <c r="F202" s="33">
        <v>5000</v>
      </c>
      <c r="G202" s="16">
        <v>0.09</v>
      </c>
      <c r="H202" s="50">
        <f t="shared" si="8"/>
        <v>450</v>
      </c>
    </row>
    <row r="203" spans="1:8">
      <c r="A203" s="13"/>
      <c r="B203" s="16"/>
      <c r="C203" s="18"/>
      <c r="D203" s="14"/>
      <c r="E203" s="16" t="s">
        <v>14</v>
      </c>
      <c r="F203" s="33">
        <v>5000</v>
      </c>
      <c r="G203" s="16">
        <v>0.12</v>
      </c>
      <c r="H203" s="50">
        <f t="shared" si="8"/>
        <v>600</v>
      </c>
    </row>
    <row r="204" spans="1:8">
      <c r="A204" s="13"/>
      <c r="B204" s="16"/>
      <c r="C204" s="18"/>
      <c r="D204" s="14"/>
      <c r="E204" s="16" t="s">
        <v>15</v>
      </c>
      <c r="F204" s="16">
        <v>20000</v>
      </c>
      <c r="G204" s="16">
        <v>0.042</v>
      </c>
      <c r="H204" s="25">
        <f t="shared" si="8"/>
        <v>840</v>
      </c>
    </row>
    <row r="205" spans="1:8">
      <c r="A205" s="13">
        <v>45908</v>
      </c>
      <c r="B205" s="14" t="s">
        <v>128</v>
      </c>
      <c r="C205" s="15" t="s">
        <v>129</v>
      </c>
      <c r="D205" s="14" t="s">
        <v>130</v>
      </c>
      <c r="E205" s="14" t="s">
        <v>12</v>
      </c>
      <c r="F205" s="16">
        <f>38317+38320+20</f>
        <v>76657</v>
      </c>
      <c r="G205" s="30">
        <v>0.28</v>
      </c>
      <c r="H205" s="50">
        <f t="shared" si="8"/>
        <v>21463.96</v>
      </c>
    </row>
    <row r="206" spans="1:8">
      <c r="A206" s="13"/>
      <c r="B206" s="16"/>
      <c r="C206" s="18"/>
      <c r="D206" s="14"/>
      <c r="E206" s="16" t="s">
        <v>13</v>
      </c>
      <c r="F206" s="16">
        <v>76657</v>
      </c>
      <c r="G206" s="16">
        <v>0.1</v>
      </c>
      <c r="H206" s="50">
        <f t="shared" si="8"/>
        <v>7665.7</v>
      </c>
    </row>
    <row r="207" spans="1:8">
      <c r="A207" s="13">
        <v>45907</v>
      </c>
      <c r="B207" s="16"/>
      <c r="C207" s="18"/>
      <c r="D207" s="14"/>
      <c r="E207" s="16" t="s">
        <v>14</v>
      </c>
      <c r="F207" s="16">
        <v>76657</v>
      </c>
      <c r="G207" s="16">
        <v>0.13</v>
      </c>
      <c r="H207" s="50">
        <f t="shared" si="8"/>
        <v>9965.41</v>
      </c>
    </row>
    <row r="208" spans="1:8">
      <c r="A208" s="13">
        <v>45925</v>
      </c>
      <c r="B208" s="16"/>
      <c r="C208" s="18"/>
      <c r="D208" s="14"/>
      <c r="E208" s="16" t="s">
        <v>15</v>
      </c>
      <c r="F208" s="16">
        <f>76657*4</f>
        <v>306628</v>
      </c>
      <c r="G208" s="16">
        <v>0.042</v>
      </c>
      <c r="H208" s="50">
        <f t="shared" si="8"/>
        <v>12878.376</v>
      </c>
    </row>
    <row r="209" spans="1:10">
      <c r="A209" s="13">
        <v>45907</v>
      </c>
      <c r="B209" s="16"/>
      <c r="C209" s="18"/>
      <c r="D209" s="14"/>
      <c r="E209" s="16" t="s">
        <v>131</v>
      </c>
      <c r="F209" s="16">
        <v>76657</v>
      </c>
      <c r="G209" s="16">
        <v>0.03</v>
      </c>
      <c r="H209" s="25">
        <f t="shared" si="8"/>
        <v>2299.71</v>
      </c>
    </row>
    <row r="210" spans="1:10">
      <c r="H210" s="28">
        <f>SUM(H136:H209)</f>
        <v>454583.58</v>
      </c>
    </row>
    <row r="214" ht="28.5" spans="1:10">
      <c r="A214" s="51" t="s">
        <v>132</v>
      </c>
      <c r="B214" s="51"/>
      <c r="C214" s="51"/>
      <c r="D214" s="51"/>
      <c r="E214" s="51"/>
      <c r="F214" s="51"/>
      <c r="G214" s="51"/>
      <c r="H214" s="52"/>
      <c r="I214" s="51"/>
      <c r="J214" s="51"/>
    </row>
    <row r="215" ht="29" spans="1:10">
      <c r="A215" s="53" t="s">
        <v>133</v>
      </c>
      <c r="B215" s="53" t="s">
        <v>134</v>
      </c>
      <c r="C215" s="53" t="s">
        <v>135</v>
      </c>
      <c r="D215" s="54" t="s">
        <v>136</v>
      </c>
      <c r="E215" s="53" t="s">
        <v>137</v>
      </c>
      <c r="F215" s="55" t="s">
        <v>138</v>
      </c>
      <c r="G215" s="53" t="s">
        <v>139</v>
      </c>
      <c r="H215" s="56" t="s">
        <v>140</v>
      </c>
      <c r="I215" s="54" t="s">
        <v>141</v>
      </c>
      <c r="J215" s="53" t="s">
        <v>142</v>
      </c>
    </row>
    <row r="216" ht="43" spans="1:10">
      <c r="A216" s="53"/>
      <c r="B216" s="53"/>
      <c r="C216" s="53"/>
      <c r="D216" s="57" t="s">
        <v>143</v>
      </c>
      <c r="E216" s="53"/>
      <c r="F216" s="58" t="s">
        <v>144</v>
      </c>
      <c r="G216" s="53"/>
      <c r="H216" s="56"/>
      <c r="I216" s="59" t="s">
        <v>145</v>
      </c>
      <c r="J216" s="53"/>
    </row>
    <row r="217" ht="35" spans="1:10">
      <c r="A217" s="60">
        <v>1</v>
      </c>
      <c r="B217" s="61">
        <v>46004</v>
      </c>
      <c r="C217" s="62" t="s">
        <v>146</v>
      </c>
      <c r="D217" s="63" t="s">
        <v>147</v>
      </c>
      <c r="E217" s="62" t="s">
        <v>148</v>
      </c>
      <c r="F217" s="62" t="s">
        <v>148</v>
      </c>
      <c r="G217" s="62" t="s">
        <v>148</v>
      </c>
      <c r="H217" s="64" t="s">
        <v>148</v>
      </c>
      <c r="I217" s="65">
        <v>1151567.174</v>
      </c>
      <c r="J217" s="66"/>
    </row>
    <row r="218" spans="1:10">
      <c r="H218" s="2" t="s">
        <v>80</v>
      </c>
      <c r="I218" s="67">
        <v>159783.47</v>
      </c>
    </row>
    <row r="219" spans="1:10">
      <c r="H219" s="2" t="s">
        <v>149</v>
      </c>
      <c r="I219" s="67">
        <f>325433.48+53255.89+284911.15+193166.54+454583.58</f>
        <v>1311350.64</v>
      </c>
    </row>
    <row r="222" spans="1:10">
      <c r="I222" s="68"/>
    </row>
  </sheetData>
  <autoFilter xmlns:etc="http://www.wps.cn/officeDocument/2017/etCustomData" ref="A1:J222" etc:filterBottomFollowUsedRange="0">
    <extLst/>
  </autoFilter>
  <mergeCells count="169">
    <mergeCell ref="A1:H1"/>
    <mergeCell ref="A214:J214"/>
    <mergeCell ref="A3:A4"/>
    <mergeCell ref="A6:A7"/>
    <mergeCell ref="A8:A9"/>
    <mergeCell ref="A14:A18"/>
    <mergeCell ref="A19:A20"/>
    <mergeCell ref="A23:A27"/>
    <mergeCell ref="A28:A32"/>
    <mergeCell ref="A33:A36"/>
    <mergeCell ref="A41:A42"/>
    <mergeCell ref="A43:A45"/>
    <mergeCell ref="A48:A52"/>
    <mergeCell ref="A53:A54"/>
    <mergeCell ref="A58:A60"/>
    <mergeCell ref="A63:A65"/>
    <mergeCell ref="A68:A72"/>
    <mergeCell ref="A73:A74"/>
    <mergeCell ref="A75:A77"/>
    <mergeCell ref="A78:A79"/>
    <mergeCell ref="A80:A82"/>
    <mergeCell ref="A88:A89"/>
    <mergeCell ref="A90:A91"/>
    <mergeCell ref="A93:A95"/>
    <mergeCell ref="A96:A97"/>
    <mergeCell ref="A98:A102"/>
    <mergeCell ref="A103:A107"/>
    <mergeCell ref="A108:A112"/>
    <mergeCell ref="A113:A117"/>
    <mergeCell ref="A118:A119"/>
    <mergeCell ref="A123:A127"/>
    <mergeCell ref="A128:A132"/>
    <mergeCell ref="A136:A137"/>
    <mergeCell ref="A141:A143"/>
    <mergeCell ref="A146:A147"/>
    <mergeCell ref="A148:A149"/>
    <mergeCell ref="A152:A153"/>
    <mergeCell ref="A155:A156"/>
    <mergeCell ref="A157:A158"/>
    <mergeCell ref="A160:A161"/>
    <mergeCell ref="A164:A165"/>
    <mergeCell ref="A167:A169"/>
    <mergeCell ref="A170:A172"/>
    <mergeCell ref="A174:A175"/>
    <mergeCell ref="A176:A181"/>
    <mergeCell ref="A182:A183"/>
    <mergeCell ref="A184:A188"/>
    <mergeCell ref="A189:A194"/>
    <mergeCell ref="A195:A200"/>
    <mergeCell ref="A201:A204"/>
    <mergeCell ref="A205:A206"/>
    <mergeCell ref="A215:A216"/>
    <mergeCell ref="B3:B7"/>
    <mergeCell ref="B8:B13"/>
    <mergeCell ref="B14:B18"/>
    <mergeCell ref="B19:B21"/>
    <mergeCell ref="B23:B27"/>
    <mergeCell ref="B28:B32"/>
    <mergeCell ref="B33:B37"/>
    <mergeCell ref="B41:B45"/>
    <mergeCell ref="B48:B52"/>
    <mergeCell ref="B53:B57"/>
    <mergeCell ref="B58:B62"/>
    <mergeCell ref="B63:B67"/>
    <mergeCell ref="B68:B72"/>
    <mergeCell ref="B73:B77"/>
    <mergeCell ref="B78:B82"/>
    <mergeCell ref="B88:B92"/>
    <mergeCell ref="B93:B97"/>
    <mergeCell ref="B98:B102"/>
    <mergeCell ref="B103:B107"/>
    <mergeCell ref="B108:B112"/>
    <mergeCell ref="B113:B117"/>
    <mergeCell ref="B118:B122"/>
    <mergeCell ref="B123:B127"/>
    <mergeCell ref="B128:B132"/>
    <mergeCell ref="B136:B140"/>
    <mergeCell ref="B141:B145"/>
    <mergeCell ref="B146:B151"/>
    <mergeCell ref="B152:B156"/>
    <mergeCell ref="B157:B162"/>
    <mergeCell ref="B164:B169"/>
    <mergeCell ref="B170:B175"/>
    <mergeCell ref="B176:B181"/>
    <mergeCell ref="B182:B188"/>
    <mergeCell ref="B189:B194"/>
    <mergeCell ref="B195:B200"/>
    <mergeCell ref="B201:B204"/>
    <mergeCell ref="B205:B209"/>
    <mergeCell ref="B215:B216"/>
    <mergeCell ref="C3:C7"/>
    <mergeCell ref="C8:C13"/>
    <mergeCell ref="C14:C18"/>
    <mergeCell ref="C19:C21"/>
    <mergeCell ref="C23:C27"/>
    <mergeCell ref="C28:C32"/>
    <mergeCell ref="C33:C37"/>
    <mergeCell ref="C41:C45"/>
    <mergeCell ref="C48:C52"/>
    <mergeCell ref="C53:C57"/>
    <mergeCell ref="C58:C62"/>
    <mergeCell ref="C63:C67"/>
    <mergeCell ref="C68:C72"/>
    <mergeCell ref="C73:C77"/>
    <mergeCell ref="C78:C82"/>
    <mergeCell ref="C88:C92"/>
    <mergeCell ref="C93:C97"/>
    <mergeCell ref="C98:C102"/>
    <mergeCell ref="C103:C107"/>
    <mergeCell ref="C108:C112"/>
    <mergeCell ref="C113:C117"/>
    <mergeCell ref="C118:C122"/>
    <mergeCell ref="C123:C127"/>
    <mergeCell ref="C128:C132"/>
    <mergeCell ref="C136:C140"/>
    <mergeCell ref="C141:C145"/>
    <mergeCell ref="C146:C151"/>
    <mergeCell ref="C152:C156"/>
    <mergeCell ref="C157:C162"/>
    <mergeCell ref="C164:C169"/>
    <mergeCell ref="C170:C175"/>
    <mergeCell ref="C176:C181"/>
    <mergeCell ref="C182:C188"/>
    <mergeCell ref="C189:C194"/>
    <mergeCell ref="C195:C200"/>
    <mergeCell ref="C201:C204"/>
    <mergeCell ref="C205:C209"/>
    <mergeCell ref="C215:C216"/>
    <mergeCell ref="D3:D7"/>
    <mergeCell ref="D8:D13"/>
    <mergeCell ref="D14:D18"/>
    <mergeCell ref="D19:D21"/>
    <mergeCell ref="D23:D27"/>
    <mergeCell ref="D28:D32"/>
    <mergeCell ref="D33:D37"/>
    <mergeCell ref="D41:D45"/>
    <mergeCell ref="D48:D52"/>
    <mergeCell ref="D53:D57"/>
    <mergeCell ref="D58:D62"/>
    <mergeCell ref="D63:D67"/>
    <mergeCell ref="D68:D72"/>
    <mergeCell ref="D73:D77"/>
    <mergeCell ref="D78:D82"/>
    <mergeCell ref="D88:D92"/>
    <mergeCell ref="D93:D97"/>
    <mergeCell ref="D98:D102"/>
    <mergeCell ref="D103:D107"/>
    <mergeCell ref="D108:D112"/>
    <mergeCell ref="D113:D117"/>
    <mergeCell ref="D118:D122"/>
    <mergeCell ref="D123:D127"/>
    <mergeCell ref="D128:D132"/>
    <mergeCell ref="D136:D140"/>
    <mergeCell ref="D141:D145"/>
    <mergeCell ref="D146:D151"/>
    <mergeCell ref="D152:D156"/>
    <mergeCell ref="D157:D162"/>
    <mergeCell ref="D164:D169"/>
    <mergeCell ref="D170:D175"/>
    <mergeCell ref="D176:D181"/>
    <mergeCell ref="D182:D188"/>
    <mergeCell ref="D189:D194"/>
    <mergeCell ref="D195:D200"/>
    <mergeCell ref="D201:D204"/>
    <mergeCell ref="D205:D209"/>
    <mergeCell ref="E215:E216"/>
    <mergeCell ref="G215:G216"/>
    <mergeCell ref="H215:H216"/>
    <mergeCell ref="J215:J216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鸿展</vt:lpstr>
      <vt:lpstr>大正</vt:lpstr>
      <vt:lpstr>圣琪</vt:lpstr>
      <vt:lpstr>正信</vt:lpstr>
      <vt:lpstr>丰盛源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2025-12-13T13:56:43Z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BC6DA3A2A60A4D408000891BA9D10769</vt:lpwstr>
  </property>
</Properties>
</file>