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'国内做货-人民币'!$B$1:$I$114</definedName>
    <definedName name="_xlnm._FilterDatabase" localSheetId="1" hidden="1">'国外做货-美金'!$B$1:$I$31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<sst xmlns="http://schemas.openxmlformats.org/spreadsheetml/2006/main" count="340" uniqueCount="179">
  <si>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</si>
  <si>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</si>
  <si>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</si>
  <si>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</si>
  <si>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</si>
  <si>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</si>
  <si>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</si>
  <si>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</si>
  <si>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</si>
  <si>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</si>
  <si>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88267差数/
88270差数
88277/89905</t>
  </si>
  <si>
    <t>RRNBSK787
工厂：华同</t>
  </si>
  <si>
    <t>5498-707-800/812  TC-708
Made in China 男士长裤
加单6</t>
  </si>
  <si>
    <t>白色吊牌HPBCRFI001-60*95mm-RFID LOGO</t>
  </si>
  <si>
    <t>黑色 吊绳 MRBCGEN004-320*1.5mm</t>
  </si>
  <si>
    <t>白色缎带洗标CLBCGEN003*4页-60*25mm</t>
  </si>
  <si>
    <t>白色RFID织标WLBCRFI015-65*19mm</t>
  </si>
  <si>
    <t xml:space="preserve">白色织标WLBCGEN020-85*20mm </t>
  </si>
  <si>
    <t>89990/89991/
89992</t>
  </si>
  <si>
    <t>RRNBSK793
工厂:乐维斯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</si>
  <si>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加单2</t>
    </r>
  </si>
  <si>
    <t>白色缎带洗标CLBCGEN003*5页-60*25mm</t>
  </si>
  <si>
    <t xml:space="preserve">WLBCRFI009 RFID白织标-39*39mm </t>
  </si>
  <si>
    <t>89995/89996/
89997/89998</t>
  </si>
  <si>
    <t>RRNBSK796
工厂：欧莱发</t>
  </si>
  <si>
    <t>5497-741-754/812  TC-707
Made in Cambodia  男士长裤</t>
  </si>
  <si>
    <t>白色缎带洗标CLBCGEN003*4页-60*25mm-PO89996/89997/89998</t>
  </si>
  <si>
    <t>87038/88374/88655
重做251色主标</t>
  </si>
  <si>
    <t>RRNBSK804</t>
  </si>
  <si>
    <r>
      <rPr>
        <sz val="11"/>
        <rFont val="宋体"/>
        <charset val="134"/>
        <scheme val="minor"/>
      </rPr>
      <t xml:space="preserve">LETIZIA 1688-742-251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主标重做</t>
    </r>
  </si>
  <si>
    <t>WLBCGEN014 白织标-51*51mm</t>
  </si>
  <si>
    <t>白色RFID织标 WLBCRFI015-65*19mm（+2%）</t>
  </si>
  <si>
    <t>90286/90287/90288/90289/90344/90345/90346</t>
  </si>
  <si>
    <t>RRNBSK823
工厂：乐维斯</t>
  </si>
  <si>
    <t>5861-741-686/700 BLANCA DRE 
Made in Cambodia 女士长裙
加单1</t>
  </si>
  <si>
    <t>白色吊牌HPBCRFI001-60*95mm-RFID LOGO-PO81285</t>
  </si>
  <si>
    <t>白色缎带洗标CLBCGEN003*6页-60*25mm（加页码）</t>
  </si>
  <si>
    <t>黑色RFID织标WLBCRFI025-65*20mm</t>
  </si>
  <si>
    <t>90582/90585</t>
  </si>
  <si>
    <t>RRNBSK838
工厂：乐维斯</t>
  </si>
  <si>
    <t>5498-741-800/812  TC-708
Made in Cambodia 男士长裤
加单1</t>
  </si>
  <si>
    <t>白色织标WLBCGEN020-85*20mm</t>
  </si>
  <si>
    <t>40710/40711/
40473/40474</t>
  </si>
  <si>
    <t>RRNBSK852
工厂：乐维斯</t>
  </si>
  <si>
    <r>
      <rPr>
        <sz val="11"/>
        <rFont val="宋体"/>
        <charset val="134"/>
        <scheme val="minor"/>
      </rPr>
      <t xml:space="preserve">0847-741-812/800  CR-960 
Made in Cambodia </t>
    </r>
    <r>
      <rPr>
        <b/>
        <sz val="11"/>
        <rFont val="宋体"/>
        <charset val="134"/>
        <scheme val="minor"/>
      </rPr>
      <t>男上装</t>
    </r>
  </si>
  <si>
    <t>WLBCRFI009 RFID白织标-39*39mm</t>
  </si>
  <si>
    <t>90325 更新</t>
  </si>
  <si>
    <t>RRNBSK854
工厂：</t>
  </si>
  <si>
    <t>CRISTAL 6891-742-800
Made in BANGLADESH 女式外套
加单1</t>
  </si>
  <si>
    <t>白色缎带洗标CLBCGEN003*4页-60*25mm（加页码）</t>
  </si>
  <si>
    <t>白色缎带空白标 BKKBXM24002（60*25mm）*2</t>
  </si>
  <si>
    <t>WLBCRFI006 RFID黑织标-51*51mm（+2%）</t>
  </si>
  <si>
    <t>40956/40958</t>
  </si>
  <si>
    <t>RRNBSK855
工厂：乐维斯</t>
  </si>
  <si>
    <r>
      <rPr>
        <sz val="11"/>
        <rFont val="宋体"/>
        <charset val="134"/>
        <scheme val="minor"/>
      </rPr>
      <t xml:space="preserve">0847-741-812/800  CR-960 
Made in Cambodia </t>
    </r>
    <r>
      <rPr>
        <b/>
        <sz val="11"/>
        <rFont val="宋体"/>
        <charset val="134"/>
        <scheme val="minor"/>
      </rPr>
      <t>男上装
加单1</t>
    </r>
  </si>
  <si>
    <t>RRNBSK860</t>
  </si>
  <si>
    <r>
      <rPr>
        <sz val="11"/>
        <rFont val="宋体"/>
        <charset val="134"/>
        <scheme val="minor"/>
      </rPr>
      <t xml:space="preserve">FRANKI 0038-741-600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</t>
    </r>
    <r>
      <rPr>
        <b/>
        <sz val="11"/>
        <rFont val="宋体"/>
        <charset val="134"/>
        <scheme val="minor"/>
      </rPr>
      <t>女外套
ZALA</t>
    </r>
  </si>
  <si>
    <t>白色吊牌HPBCRFI001-60*95mm-RFID LOGO-ZALA</t>
  </si>
  <si>
    <t>RRNBSK861
800 欧莱发，
600+250乐维斯</t>
  </si>
  <si>
    <t>JOLENE SF 0861-222-800/600/250
Made in Cambodia 女式连衣裙</t>
  </si>
  <si>
    <t>白色挂耳LPBCGEN001-8*13mm</t>
  </si>
  <si>
    <t>白色RFID织标WLBCRFI013-65*20mm</t>
  </si>
  <si>
    <t>41030/41031/41032/41033</t>
  </si>
  <si>
    <t>RRNBSK862
800色：欧莱发
893色：乐维斯</t>
  </si>
  <si>
    <t>JOLENE 0861-742-800/893
Made in Cambodia 女式连衣裙</t>
  </si>
  <si>
    <t>白色缎带洗标CLBCGEN003*6页-60*25mm-893色</t>
  </si>
  <si>
    <t>白色缎带洗标CLBCGEN003*5页-60*25mm-800色</t>
  </si>
  <si>
    <t>89998更新</t>
  </si>
  <si>
    <t>RRNBSK875
工厂：欧莱发</t>
  </si>
  <si>
    <t>5497-741-754/812  TC-707
Made in Cambodia  男士长裤
加单2</t>
  </si>
  <si>
    <t>89992更新</t>
  </si>
  <si>
    <t>RRNBSK876
工厂:乐维斯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</si>
  <si>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加单4</t>
    </r>
  </si>
  <si>
    <t>备料补</t>
  </si>
  <si>
    <t>RRNBSK878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</si>
  <si>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加单45</t>
    </r>
  </si>
  <si>
    <t>白色吊牌HPBCGEN001-60*95mm</t>
  </si>
  <si>
    <t>WLBCGEN013 黑织标-51*51mm</t>
  </si>
  <si>
    <t>91371/91400</t>
  </si>
  <si>
    <t>RRNBSK879
工厂：</t>
  </si>
  <si>
    <t>CRISTAL 6891-744-754
Made in BANGLADESH 女式外套.</t>
  </si>
  <si>
    <t>91377/91378/91450</t>
  </si>
  <si>
    <t>RRNBSK880
工厂：</t>
  </si>
  <si>
    <t>CRISTAL 6891-746-800
Made in BANGLADESH 女式外套</t>
  </si>
  <si>
    <t>91374/91375/91376</t>
  </si>
  <si>
    <t>RRNBSK881
工厂：</t>
  </si>
  <si>
    <t>CRISTAL 6891-741-800
Made in BANGLADESH 女式外套
加单2</t>
  </si>
  <si>
    <t>91202/91203
配比91206/91207</t>
  </si>
  <si>
    <t>RRNBSK882
工厂：乐维斯</t>
  </si>
  <si>
    <t>5498-741-800/812  TC-708
Made in Cambodia 男士长裤
加单2</t>
  </si>
  <si>
    <t>配比装胶带贴纸  BKSKR24014</t>
  </si>
  <si>
    <t>91431</t>
  </si>
  <si>
    <t>RRNBSK883
工厂：依洲</t>
  </si>
  <si>
    <t>LETIZIA 1688-746-716
Made in Cambodia 女式大衣
加单3</t>
  </si>
  <si>
    <t>空白标 BKKBXM24002（60*25mm）</t>
  </si>
  <si>
    <t>黑色织标WLBCGEN013-51*51mm</t>
  </si>
  <si>
    <t>黑色RFID织标 WLBCRFI016-65*20mm</t>
  </si>
  <si>
    <t>91667/91670</t>
  </si>
  <si>
    <t>RRNBSK905
工厂：华同</t>
  </si>
  <si>
    <t>5498-707-800/812  TC-708
Made in China 男士长裤
加单7</t>
  </si>
  <si>
    <t>91784</t>
  </si>
  <si>
    <t>RRNBSK916
工厂：</t>
  </si>
  <si>
    <t>CRISTAL 6891-741-800
Made in BANGLADESH 女式外套
加单3</t>
  </si>
  <si>
    <t>RRNBSK943
600乐维斯</t>
  </si>
  <si>
    <t>JOLENE SF 0861-222-600
Made in Cambodia 女式连衣裙
加单1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</si>
  <si>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</si>
  <si>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</si>
  <si>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</si>
  <si>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r>
      <rPr>
        <b/>
        <sz val="11"/>
        <color rgb="FFFF0000"/>
        <rFont val="宋体"/>
        <charset val="134"/>
        <scheme val="minor"/>
      </rPr>
      <t>RRNBSK796</t>
    </r>
    <r>
      <rPr>
        <b/>
        <sz val="11"/>
        <color theme="1"/>
        <rFont val="宋体"/>
        <charset val="134"/>
        <scheme val="minor"/>
      </rPr>
      <t xml:space="preserve">
工厂：欧莱发</t>
    </r>
  </si>
  <si>
    <t>白色缎带洗标CLBCGEN003*4页-60*25mm-PO89995</t>
  </si>
  <si>
    <r>
      <rPr>
        <sz val="11"/>
        <color rgb="FFFF0000"/>
        <rFont val="宋体"/>
        <charset val="134"/>
        <scheme val="minor"/>
      </rPr>
      <t>89224/89226/
88247重做</t>
    </r>
    <r>
      <rPr>
        <sz val="11"/>
        <color theme="1"/>
        <rFont val="宋体"/>
        <charset val="134"/>
        <scheme val="minor"/>
      </rPr>
      <t xml:space="preserve">
90190/90191/90192</t>
    </r>
  </si>
  <si>
    <t>RRNBSK809
工厂：乐维斯</t>
  </si>
  <si>
    <t>5498-741-800/812  TC-708
Made in Cambodia 男士长裤</t>
  </si>
  <si>
    <t>白色吊牌HPBCRFI001-60*95mm-RFID LOGO-PO89226</t>
  </si>
  <si>
    <t>白色吊牌HPBCRFI001-60*95mm-RFID LOGO-PO90190</t>
  </si>
  <si>
    <t>81475/84048</t>
  </si>
  <si>
    <t>RRNBSK859
工厂：新云峰</t>
  </si>
  <si>
    <t>6898-741-712 SALAMANCA 
Made in Cambodia  女士大衣
补单3</t>
  </si>
  <si>
    <t>白色吊牌HPBCRFI001-60*95mm-RFID LOGO -712色</t>
  </si>
  <si>
    <t>88367</t>
  </si>
  <si>
    <t>RRNBSK895
工厂：依洲</t>
  </si>
  <si>
    <t>LETIZIA 1688-743-716
Made in Cambodia 女式大衣
补单2</t>
  </si>
  <si>
    <t>白色吊牌HPBCRFI001-60*95mm-RFID LOGO -L码</t>
  </si>
  <si>
    <t>89164/89165/
89166</t>
  </si>
  <si>
    <t>RRNBSK926
工厂：GLOABL FIT</t>
  </si>
  <si>
    <r>
      <rPr>
        <sz val="11"/>
        <rFont val="宋体"/>
        <charset val="134"/>
        <scheme val="minor"/>
      </rPr>
      <t xml:space="preserve">LETIZIA 1688-744-803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女式大衣
补差数</t>
    </r>
  </si>
  <si>
    <t>RRNBSK955
工厂：依洲</t>
  </si>
  <si>
    <t>LETIZIA 1688-746-803
Made in Cambodia 女式大衣
补单</t>
  </si>
  <si>
    <t>白色缎带洗标CLBCGEN003*1页-60*25mm（加页码）-XS条码页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</si>
  <si>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</si>
  <si>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</si>
  <si>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</si>
  <si>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</si>
  <si>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</si>
  <si>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</si>
  <si>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</si>
  <si>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</si>
  <si>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</si>
  <si>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</si>
  <si>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</si>
  <si>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</si>
  <si>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</si>
  <si>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</si>
  <si>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</si>
  <si>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</si>
  <si>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</si>
  <si>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</si>
  <si>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</si>
  <si>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</si>
  <si>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</si>
  <si>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白色缎带洗标CLBCGEN003*5页-60*25mm（加页码）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</si>
  <si>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</si>
  <si>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</si>
  <si>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</si>
  <si>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</si>
  <si>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</si>
  <si>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</si>
  <si>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</si>
  <si>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</si>
  <si>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</si>
  <si>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</si>
  <si>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</si>
  <si>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</si>
  <si>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</si>
  <si>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</si>
  <si>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</si>
  <si>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</si>
  <si>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</si>
  <si>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</si>
  <si>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</si>
  <si>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</si>
  <si>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</si>
  <si>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</si>
  <si>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睿宁</t>
  </si>
  <si>
    <t>连云港融创纺织品有限公司</t>
  </si>
  <si>
    <t>按明细</t>
  </si>
  <si>
    <t>无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</si>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</sst>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\$#,##0.0000;\-\$#,##0.0000"/>
    <numFmt numFmtId="180" formatCode="\$#,##0.000;\-\$#,##0.000"/>
    <numFmt numFmtId="181" formatCode="&quot;￥&quot;#,##0.00_);[Red]\(&quot;￥&quot;#,##0.00\)"/>
    <numFmt numFmtId="182" formatCode="&quot;￥&quot;#,##0.000_);[Red]\(&quot;￥&quot;#,##0.000\)"/>
    <numFmt numFmtId="183" formatCode="0.000_ "/>
    <numFmt numFmtId="184" formatCode="0_ 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horizontal="center" vertical="center"/>
    </xf>
  </cellStyleXfs>
  <cellXfs count="11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26" fontId="7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vertical="center" wrapText="1"/>
    </xf>
    <xf numFmtId="14" fontId="0" fillId="0" borderId="4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26" fontId="7" fillId="0" borderId="2" xfId="0" applyNumberFormat="1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4" fontId="16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16" fillId="0" borderId="3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vertical="center"/>
    </xf>
    <xf numFmtId="14" fontId="7" fillId="0" borderId="1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vertical="center"/>
    </xf>
    <xf numFmtId="182" fontId="7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82" fontId="7" fillId="0" borderId="4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horizontal="center" vertical="center"/>
    </xf>
    <xf numFmtId="183" fontId="7" fillId="0" borderId="2" xfId="0" applyNumberFormat="1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center" vertical="center"/>
    </xf>
    <xf numFmtId="181" fontId="7" fillId="0" borderId="4" xfId="0" applyNumberFormat="1" applyFont="1" applyFill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84" fontId="7" fillId="0" borderId="1" xfId="0" applyNumberFormat="1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center" vertical="center"/>
    </xf>
    <xf numFmtId="14" fontId="16" fillId="0" borderId="13" xfId="0" applyNumberFormat="1" applyFont="1" applyFill="1" applyBorder="1" applyAlignment="1">
      <alignment horizontal="center" vertical="center"/>
    </xf>
    <xf numFmtId="14" fontId="16" fillId="0" borderId="1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"/>
  <sheetViews>
    <sheetView zoomScale="85" zoomScaleNormal="85" workbookViewId="0">
      <pane ySplit="2" topLeftCell="A69" activePane="bottomLeft" state="frozen"/>
      <selection/>
      <selection pane="bottomLeft" activeCell="D88" sqref="D88"/>
    </sheetView>
  </sheetViews>
  <sheetFormatPr defaultColWidth="8.72727272727273" defaultRowHeight="15" customHeight="1"/>
  <cols>
    <col min="1" max="1" width="14.9090909090909" style="1" customWidth="1"/>
    <col min="2" max="2" width="14.9090909090909" style="89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90" t="s">
        <v>0</v>
      </c>
      <c r="B1" s="91"/>
      <c r="C1" s="91"/>
      <c r="D1" s="91"/>
      <c r="E1" s="91"/>
      <c r="F1" s="91"/>
      <c r="G1" s="91"/>
      <c r="H1" s="91"/>
      <c r="I1" s="92"/>
    </row>
    <row r="2" ht="20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19">
        <v>45902</v>
      </c>
      <c r="B3" s="70">
        <v>45912</v>
      </c>
      <c r="C3" s="93" t="s">
        <v>10</v>
      </c>
      <c r="D3" s="94" t="s">
        <v>11</v>
      </c>
      <c r="E3" s="16" t="s">
        <v>12</v>
      </c>
      <c r="F3" s="16" t="s">
        <v>13</v>
      </c>
      <c r="G3" s="17">
        <v>4000</v>
      </c>
      <c r="H3" s="95">
        <v>0.35</v>
      </c>
      <c r="I3" s="96">
        <f>G3*H3</f>
        <v>1400</v>
      </c>
    </row>
    <row r="4" customHeight="1" spans="1:9">
      <c r="A4" s="19"/>
      <c r="B4" s="70"/>
      <c r="C4" s="65"/>
      <c r="D4" s="15"/>
      <c r="E4" s="16"/>
      <c r="F4" s="17" t="s">
        <v>14</v>
      </c>
      <c r="G4" s="17">
        <v>4000</v>
      </c>
      <c r="H4" s="97"/>
      <c r="I4" s="96">
        <v>0</v>
      </c>
    </row>
    <row r="5" customHeight="1" spans="1:9">
      <c r="A5" s="19"/>
      <c r="B5" s="61">
        <v>45940</v>
      </c>
      <c r="C5" s="65"/>
      <c r="D5" s="15"/>
      <c r="E5" s="16"/>
      <c r="F5" s="16" t="s">
        <v>13</v>
      </c>
      <c r="G5" s="17">
        <v>29000</v>
      </c>
      <c r="H5" s="95">
        <v>0.35</v>
      </c>
      <c r="I5" s="96">
        <f>G5*H5</f>
        <v>10150</v>
      </c>
    </row>
    <row r="6" customHeight="1" spans="1:9">
      <c r="A6" s="19"/>
      <c r="B6" s="64"/>
      <c r="C6" s="65"/>
      <c r="D6" s="15"/>
      <c r="E6" s="16"/>
      <c r="F6" s="17" t="s">
        <v>14</v>
      </c>
      <c r="G6" s="17">
        <v>29000</v>
      </c>
      <c r="H6" s="97"/>
      <c r="I6" s="96">
        <v>0</v>
      </c>
    </row>
    <row r="7" customHeight="1" spans="1:9">
      <c r="A7" s="19"/>
      <c r="B7" s="71">
        <v>45910</v>
      </c>
      <c r="C7" s="65"/>
      <c r="D7" s="15"/>
      <c r="E7" s="16"/>
      <c r="F7" s="17" t="s">
        <v>15</v>
      </c>
      <c r="G7" s="17">
        <f>62000*4</f>
        <v>248000</v>
      </c>
      <c r="H7" s="17">
        <v>0.042</v>
      </c>
      <c r="I7" s="98">
        <f t="shared" ref="I7:I19" si="0">G7*H7</f>
        <v>10416</v>
      </c>
    </row>
    <row r="8" customHeight="1" spans="1:9">
      <c r="A8" s="19"/>
      <c r="B8" s="71"/>
      <c r="C8" s="65"/>
      <c r="D8" s="15"/>
      <c r="E8" s="16"/>
      <c r="F8" s="16" t="s">
        <v>16</v>
      </c>
      <c r="G8" s="17">
        <v>62000</v>
      </c>
      <c r="H8" s="17">
        <v>0.85</v>
      </c>
      <c r="I8" s="98">
        <f t="shared" si="0"/>
        <v>52700</v>
      </c>
    </row>
    <row r="9" customHeight="1" spans="1:9">
      <c r="A9" s="19"/>
      <c r="B9" s="72">
        <v>45910</v>
      </c>
      <c r="C9" s="65"/>
      <c r="D9" s="15"/>
      <c r="E9" s="16"/>
      <c r="F9" s="16" t="s">
        <v>17</v>
      </c>
      <c r="G9" s="17">
        <v>62000</v>
      </c>
      <c r="H9" s="17">
        <v>0.158</v>
      </c>
      <c r="I9" s="98">
        <f t="shared" si="0"/>
        <v>9796</v>
      </c>
    </row>
    <row r="10" customHeight="1" spans="1:9">
      <c r="A10" s="19">
        <v>45910</v>
      </c>
      <c r="B10" s="27">
        <v>45928</v>
      </c>
      <c r="C10" s="21" t="s">
        <v>18</v>
      </c>
      <c r="D10" s="99" t="s">
        <v>19</v>
      </c>
      <c r="E10" s="16" t="s">
        <v>20</v>
      </c>
      <c r="F10" s="16" t="s">
        <v>13</v>
      </c>
      <c r="G10" s="17">
        <v>10000</v>
      </c>
      <c r="H10" s="17">
        <v>0.285</v>
      </c>
      <c r="I10" s="98">
        <f t="shared" si="0"/>
        <v>2850</v>
      </c>
    </row>
    <row r="11" customHeight="1" spans="1:9">
      <c r="A11" s="19"/>
      <c r="B11" s="36"/>
      <c r="C11" s="20"/>
      <c r="D11" s="25"/>
      <c r="E11" s="16"/>
      <c r="F11" s="17" t="s">
        <v>14</v>
      </c>
      <c r="G11" s="17">
        <v>10000</v>
      </c>
      <c r="H11" s="17"/>
      <c r="I11" s="98">
        <f t="shared" si="0"/>
        <v>0</v>
      </c>
    </row>
    <row r="12" customHeight="1" spans="1:9">
      <c r="A12" s="19"/>
      <c r="B12" s="31">
        <v>45934</v>
      </c>
      <c r="C12" s="20"/>
      <c r="D12" s="25"/>
      <c r="E12" s="16"/>
      <c r="F12" s="16" t="s">
        <v>13</v>
      </c>
      <c r="G12" s="17">
        <v>15000</v>
      </c>
      <c r="H12" s="17">
        <v>0.285</v>
      </c>
      <c r="I12" s="98">
        <f t="shared" si="0"/>
        <v>4275</v>
      </c>
    </row>
    <row r="13" customHeight="1" spans="1:9">
      <c r="A13" s="19"/>
      <c r="B13" s="31"/>
      <c r="C13" s="20"/>
      <c r="D13" s="25"/>
      <c r="E13" s="16"/>
      <c r="F13" s="17" t="s">
        <v>14</v>
      </c>
      <c r="G13" s="17">
        <v>15000</v>
      </c>
      <c r="H13" s="17"/>
      <c r="I13" s="98">
        <f t="shared" si="0"/>
        <v>0</v>
      </c>
    </row>
    <row r="14" customHeight="1" spans="1:9">
      <c r="A14" s="19"/>
      <c r="B14" s="19">
        <v>45942</v>
      </c>
      <c r="C14" s="20"/>
      <c r="D14" s="25"/>
      <c r="E14" s="16"/>
      <c r="F14" s="16" t="s">
        <v>13</v>
      </c>
      <c r="G14" s="17">
        <f>22000-15000</f>
        <v>7000</v>
      </c>
      <c r="H14" s="17">
        <v>0.285</v>
      </c>
      <c r="I14" s="98">
        <f t="shared" si="0"/>
        <v>1995</v>
      </c>
    </row>
    <row r="15" customHeight="1" spans="1:9">
      <c r="A15" s="19"/>
      <c r="B15" s="19"/>
      <c r="C15" s="20"/>
      <c r="D15" s="25"/>
      <c r="E15" s="16"/>
      <c r="F15" s="17" t="s">
        <v>14</v>
      </c>
      <c r="G15" s="17">
        <v>7000</v>
      </c>
      <c r="H15" s="17"/>
      <c r="I15" s="98">
        <f t="shared" si="0"/>
        <v>0</v>
      </c>
    </row>
    <row r="16" customHeight="1" spans="1:9">
      <c r="A16" s="19"/>
      <c r="B16" s="100">
        <v>45915</v>
      </c>
      <c r="C16" s="20"/>
      <c r="D16" s="25"/>
      <c r="E16" s="16"/>
      <c r="F16" s="17" t="s">
        <v>21</v>
      </c>
      <c r="G16" s="17">
        <f>32000*5</f>
        <v>160000</v>
      </c>
      <c r="H16" s="17">
        <v>0.038</v>
      </c>
      <c r="I16" s="98">
        <f t="shared" si="0"/>
        <v>6080</v>
      </c>
    </row>
    <row r="17" customHeight="1" spans="1:9">
      <c r="A17" s="19"/>
      <c r="B17" s="19">
        <v>45916</v>
      </c>
      <c r="C17" s="20"/>
      <c r="D17" s="25"/>
      <c r="E17" s="16"/>
      <c r="F17" s="16" t="s">
        <v>22</v>
      </c>
      <c r="G17" s="17">
        <v>32000</v>
      </c>
      <c r="H17" s="17">
        <v>0.91</v>
      </c>
      <c r="I17" s="98">
        <f t="shared" si="0"/>
        <v>29120</v>
      </c>
    </row>
    <row r="18" customHeight="1" spans="1:9">
      <c r="A18" s="19">
        <v>45910</v>
      </c>
      <c r="B18" s="61"/>
      <c r="C18" s="57" t="s">
        <v>23</v>
      </c>
      <c r="D18" s="94" t="s">
        <v>24</v>
      </c>
      <c r="E18" s="16" t="s">
        <v>25</v>
      </c>
      <c r="F18" s="16" t="s">
        <v>13</v>
      </c>
      <c r="G18" s="17">
        <v>10000</v>
      </c>
      <c r="H18" s="101">
        <v>0.35</v>
      </c>
      <c r="I18" s="98">
        <f t="shared" si="0"/>
        <v>3500</v>
      </c>
    </row>
    <row r="19" customHeight="1" spans="1:9">
      <c r="A19" s="19"/>
      <c r="B19" s="68"/>
      <c r="C19" s="102"/>
      <c r="D19" s="15"/>
      <c r="E19" s="16"/>
      <c r="F19" s="17" t="s">
        <v>14</v>
      </c>
      <c r="G19" s="17">
        <v>10000</v>
      </c>
      <c r="H19" s="103"/>
      <c r="I19" s="98">
        <f t="shared" si="0"/>
        <v>0</v>
      </c>
    </row>
    <row r="20" customHeight="1" spans="1:9">
      <c r="A20" s="19"/>
      <c r="B20" s="70">
        <v>45934</v>
      </c>
      <c r="C20" s="102"/>
      <c r="D20" s="15"/>
      <c r="E20" s="16"/>
      <c r="F20" s="16" t="s">
        <v>13</v>
      </c>
      <c r="G20" s="17">
        <v>10000</v>
      </c>
      <c r="H20" s="101">
        <v>0.35</v>
      </c>
      <c r="I20" s="98">
        <f t="shared" ref="I16:I44" si="1">G20*H20</f>
        <v>3500</v>
      </c>
    </row>
    <row r="21" customHeight="1" spans="1:9">
      <c r="A21" s="19"/>
      <c r="B21" s="70"/>
      <c r="C21" s="102"/>
      <c r="D21" s="15"/>
      <c r="E21" s="16"/>
      <c r="F21" s="17" t="s">
        <v>14</v>
      </c>
      <c r="G21" s="17">
        <v>10000</v>
      </c>
      <c r="H21" s="103"/>
      <c r="I21" s="98">
        <f t="shared" si="1"/>
        <v>0</v>
      </c>
    </row>
    <row r="22" customHeight="1" spans="1:9">
      <c r="A22" s="19"/>
      <c r="B22" s="68">
        <v>45942</v>
      </c>
      <c r="C22" s="102"/>
      <c r="D22" s="15"/>
      <c r="E22" s="16"/>
      <c r="F22" s="16" t="s">
        <v>13</v>
      </c>
      <c r="G22" s="17">
        <v>14000</v>
      </c>
      <c r="H22" s="101">
        <v>0.35</v>
      </c>
      <c r="I22" s="98">
        <f t="shared" si="1"/>
        <v>4900</v>
      </c>
    </row>
    <row r="23" customHeight="1" spans="1:9">
      <c r="A23" s="19"/>
      <c r="B23" s="68"/>
      <c r="C23" s="102"/>
      <c r="D23" s="15"/>
      <c r="E23" s="16"/>
      <c r="F23" s="17" t="s">
        <v>14</v>
      </c>
      <c r="G23" s="17">
        <v>14000</v>
      </c>
      <c r="H23" s="103"/>
      <c r="I23" s="98">
        <f t="shared" si="1"/>
        <v>0</v>
      </c>
    </row>
    <row r="24" customHeight="1" spans="1:9">
      <c r="A24" s="19"/>
      <c r="B24" s="31">
        <v>45917</v>
      </c>
      <c r="C24" s="102"/>
      <c r="D24" s="15"/>
      <c r="E24" s="16"/>
      <c r="F24" s="17" t="s">
        <v>26</v>
      </c>
      <c r="G24" s="17">
        <f>20000*4</f>
        <v>80000</v>
      </c>
      <c r="H24" s="104">
        <v>0.042</v>
      </c>
      <c r="I24" s="98">
        <f t="shared" si="1"/>
        <v>3360</v>
      </c>
    </row>
    <row r="25" customHeight="1" spans="1:9">
      <c r="A25" s="19"/>
      <c r="B25" s="19">
        <v>45916</v>
      </c>
      <c r="C25" s="102"/>
      <c r="D25" s="15"/>
      <c r="E25" s="16"/>
      <c r="F25" s="16" t="s">
        <v>16</v>
      </c>
      <c r="G25" s="17">
        <v>30000</v>
      </c>
      <c r="H25" s="104">
        <v>0.85</v>
      </c>
      <c r="I25" s="98">
        <f t="shared" si="1"/>
        <v>25500</v>
      </c>
    </row>
    <row r="26" customHeight="1" spans="1:9">
      <c r="A26" s="19"/>
      <c r="B26" s="19"/>
      <c r="C26" s="102"/>
      <c r="D26" s="15"/>
      <c r="E26" s="16"/>
      <c r="F26" s="16" t="s">
        <v>17</v>
      </c>
      <c r="G26" s="17">
        <v>30000</v>
      </c>
      <c r="H26" s="104">
        <v>0.158</v>
      </c>
      <c r="I26" s="98">
        <f t="shared" si="1"/>
        <v>4740</v>
      </c>
    </row>
    <row r="27" customHeight="1" spans="1:9">
      <c r="A27" s="24">
        <v>45911</v>
      </c>
      <c r="B27" s="105"/>
      <c r="C27" s="80" t="s">
        <v>27</v>
      </c>
      <c r="D27" s="25" t="s">
        <v>28</v>
      </c>
      <c r="E27" s="16" t="s">
        <v>29</v>
      </c>
      <c r="F27" s="16" t="s">
        <v>30</v>
      </c>
      <c r="G27" s="17">
        <v>20000</v>
      </c>
      <c r="H27" s="104">
        <v>0.28</v>
      </c>
      <c r="I27" s="98">
        <f t="shared" si="1"/>
        <v>5600</v>
      </c>
    </row>
    <row r="28" customHeight="1" spans="1:9">
      <c r="A28" s="24"/>
      <c r="B28" s="106"/>
      <c r="C28" s="82"/>
      <c r="D28" s="25"/>
      <c r="E28" s="16"/>
      <c r="F28" s="16" t="s">
        <v>31</v>
      </c>
      <c r="G28" s="17">
        <f>20000*1.02</f>
        <v>20400</v>
      </c>
      <c r="H28" s="107">
        <v>0.85</v>
      </c>
      <c r="I28" s="98">
        <f t="shared" si="1"/>
        <v>17340</v>
      </c>
    </row>
    <row r="29" customHeight="1" spans="1:9">
      <c r="A29" s="19">
        <v>45918</v>
      </c>
      <c r="B29" s="27">
        <v>45926</v>
      </c>
      <c r="C29" s="73" t="s">
        <v>32</v>
      </c>
      <c r="D29" s="94" t="s">
        <v>33</v>
      </c>
      <c r="E29" s="16" t="s">
        <v>34</v>
      </c>
      <c r="F29" s="16" t="s">
        <v>35</v>
      </c>
      <c r="G29" s="17">
        <v>7740</v>
      </c>
      <c r="H29" s="98">
        <v>0.35</v>
      </c>
      <c r="I29" s="98">
        <f t="shared" si="1"/>
        <v>2709</v>
      </c>
    </row>
    <row r="30" customHeight="1" spans="1:9">
      <c r="A30" s="19"/>
      <c r="B30" s="36"/>
      <c r="C30" s="74"/>
      <c r="D30" s="15"/>
      <c r="E30" s="16"/>
      <c r="F30" s="17" t="s">
        <v>14</v>
      </c>
      <c r="G30" s="17">
        <v>7740</v>
      </c>
      <c r="H30" s="98"/>
      <c r="I30" s="98">
        <f t="shared" si="1"/>
        <v>0</v>
      </c>
    </row>
    <row r="31" customHeight="1" spans="1:9">
      <c r="A31" s="19"/>
      <c r="B31" s="19">
        <v>45934</v>
      </c>
      <c r="C31" s="74"/>
      <c r="D31" s="15"/>
      <c r="E31" s="16"/>
      <c r="F31" s="16" t="s">
        <v>35</v>
      </c>
      <c r="G31" s="17">
        <f>20000</f>
        <v>20000</v>
      </c>
      <c r="H31" s="98">
        <v>0.35</v>
      </c>
      <c r="I31" s="98">
        <f t="shared" si="1"/>
        <v>7000</v>
      </c>
    </row>
    <row r="32" customHeight="1" spans="1:9">
      <c r="A32" s="19"/>
      <c r="B32" s="19"/>
      <c r="C32" s="74"/>
      <c r="D32" s="15"/>
      <c r="E32" s="16"/>
      <c r="F32" s="17" t="s">
        <v>14</v>
      </c>
      <c r="G32" s="17">
        <f>20000</f>
        <v>20000</v>
      </c>
      <c r="H32" s="98"/>
      <c r="I32" s="98">
        <f t="shared" si="1"/>
        <v>0</v>
      </c>
    </row>
    <row r="33" customHeight="1" spans="1:9">
      <c r="A33" s="19"/>
      <c r="B33" s="19">
        <v>45918</v>
      </c>
      <c r="C33" s="74"/>
      <c r="D33" s="15"/>
      <c r="E33" s="16"/>
      <c r="F33" s="17" t="s">
        <v>36</v>
      </c>
      <c r="G33" s="17">
        <f>46740*6</f>
        <v>280440</v>
      </c>
      <c r="H33" s="104">
        <v>0.042</v>
      </c>
      <c r="I33" s="98">
        <f t="shared" si="1"/>
        <v>11778.48</v>
      </c>
    </row>
    <row r="34" customHeight="1" spans="1:9">
      <c r="A34" s="19"/>
      <c r="B34" s="19"/>
      <c r="C34" s="74"/>
      <c r="D34" s="15"/>
      <c r="E34" s="16"/>
      <c r="F34" s="21" t="s">
        <v>37</v>
      </c>
      <c r="G34" s="17">
        <v>46740</v>
      </c>
      <c r="H34" s="98">
        <v>0.85</v>
      </c>
      <c r="I34" s="98">
        <f t="shared" si="1"/>
        <v>39729</v>
      </c>
    </row>
    <row r="35" customHeight="1" spans="1:9">
      <c r="A35" s="19">
        <v>45922</v>
      </c>
      <c r="B35" s="61">
        <v>45942</v>
      </c>
      <c r="C35" s="30" t="s">
        <v>38</v>
      </c>
      <c r="D35" s="94" t="s">
        <v>39</v>
      </c>
      <c r="E35" s="16" t="s">
        <v>40</v>
      </c>
      <c r="F35" s="16" t="s">
        <v>13</v>
      </c>
      <c r="G35" s="17">
        <v>22350</v>
      </c>
      <c r="H35" s="101">
        <v>0.35</v>
      </c>
      <c r="I35" s="98">
        <f t="shared" si="1"/>
        <v>7822.5</v>
      </c>
    </row>
    <row r="36" customHeight="1" spans="1:9">
      <c r="A36" s="19"/>
      <c r="B36" s="68"/>
      <c r="C36" s="34"/>
      <c r="D36" s="94"/>
      <c r="E36" s="16"/>
      <c r="F36" s="17" t="s">
        <v>14</v>
      </c>
      <c r="G36" s="17">
        <v>22350</v>
      </c>
      <c r="H36" s="103"/>
      <c r="I36" s="98">
        <f t="shared" si="1"/>
        <v>0</v>
      </c>
    </row>
    <row r="37" customHeight="1" spans="1:9">
      <c r="A37" s="19"/>
      <c r="B37" s="70">
        <v>45924</v>
      </c>
      <c r="C37" s="34"/>
      <c r="D37" s="15"/>
      <c r="E37" s="16"/>
      <c r="F37" s="17" t="s">
        <v>15</v>
      </c>
      <c r="G37" s="17">
        <v>89400</v>
      </c>
      <c r="H37" s="104">
        <v>0.042</v>
      </c>
      <c r="I37" s="98">
        <f t="shared" si="1"/>
        <v>3754.8</v>
      </c>
    </row>
    <row r="38" customHeight="1" spans="1:9">
      <c r="A38" s="19"/>
      <c r="B38" s="71">
        <v>45924</v>
      </c>
      <c r="C38" s="34"/>
      <c r="D38" s="15"/>
      <c r="E38" s="16"/>
      <c r="F38" s="16" t="s">
        <v>16</v>
      </c>
      <c r="G38" s="17">
        <v>25000</v>
      </c>
      <c r="H38" s="104">
        <v>0.85</v>
      </c>
      <c r="I38" s="98">
        <f t="shared" si="1"/>
        <v>21250</v>
      </c>
    </row>
    <row r="39" customHeight="1" spans="1:9">
      <c r="A39" s="19"/>
      <c r="B39" s="72">
        <v>45925</v>
      </c>
      <c r="C39" s="34"/>
      <c r="D39" s="15"/>
      <c r="E39" s="16"/>
      <c r="F39" s="16" t="s">
        <v>41</v>
      </c>
      <c r="G39" s="17">
        <v>22350</v>
      </c>
      <c r="H39" s="104">
        <v>0.158</v>
      </c>
      <c r="I39" s="98">
        <f t="shared" si="1"/>
        <v>3531.3</v>
      </c>
    </row>
    <row r="40" customHeight="1" spans="1:9">
      <c r="A40" s="19">
        <v>45926</v>
      </c>
      <c r="B40" s="27">
        <v>45943</v>
      </c>
      <c r="C40" s="21" t="s">
        <v>42</v>
      </c>
      <c r="D40" s="99" t="s">
        <v>43</v>
      </c>
      <c r="E40" s="16" t="s">
        <v>44</v>
      </c>
      <c r="F40" s="16" t="s">
        <v>13</v>
      </c>
      <c r="G40" s="17">
        <v>10000</v>
      </c>
      <c r="H40" s="17">
        <v>0.285</v>
      </c>
      <c r="I40" s="98">
        <f t="shared" si="1"/>
        <v>2850</v>
      </c>
    </row>
    <row r="41" customHeight="1" spans="1:9">
      <c r="A41" s="19"/>
      <c r="B41" s="36"/>
      <c r="C41" s="20"/>
      <c r="D41" s="25"/>
      <c r="E41" s="16"/>
      <c r="F41" s="17" t="s">
        <v>14</v>
      </c>
      <c r="G41" s="17">
        <v>10000</v>
      </c>
      <c r="H41" s="17"/>
      <c r="I41" s="98">
        <f t="shared" si="1"/>
        <v>0</v>
      </c>
    </row>
    <row r="42" customHeight="1" spans="1:9">
      <c r="A42" s="19"/>
      <c r="B42" s="19">
        <v>45958</v>
      </c>
      <c r="C42" s="20"/>
      <c r="D42" s="25"/>
      <c r="E42" s="16"/>
      <c r="F42" s="16" t="s">
        <v>13</v>
      </c>
      <c r="G42" s="17">
        <v>10026</v>
      </c>
      <c r="H42" s="17">
        <v>0.285</v>
      </c>
      <c r="I42" s="98">
        <f t="shared" si="1"/>
        <v>2857.41</v>
      </c>
    </row>
    <row r="43" customHeight="1" spans="1:9">
      <c r="A43" s="19"/>
      <c r="B43" s="19"/>
      <c r="C43" s="20"/>
      <c r="D43" s="25"/>
      <c r="E43" s="16"/>
      <c r="F43" s="17" t="s">
        <v>14</v>
      </c>
      <c r="G43" s="17">
        <v>10026</v>
      </c>
      <c r="H43" s="17"/>
      <c r="I43" s="98">
        <f t="shared" si="1"/>
        <v>0</v>
      </c>
    </row>
    <row r="44" customHeight="1" spans="1:9">
      <c r="A44" s="19"/>
      <c r="B44" s="100">
        <v>45935</v>
      </c>
      <c r="C44" s="20"/>
      <c r="D44" s="25"/>
      <c r="E44" s="16"/>
      <c r="F44" s="17" t="s">
        <v>21</v>
      </c>
      <c r="G44" s="17">
        <v>100130</v>
      </c>
      <c r="H44" s="17">
        <v>0.038</v>
      </c>
      <c r="I44" s="98">
        <f t="shared" si="1"/>
        <v>3804.94</v>
      </c>
    </row>
    <row r="45" customHeight="1" spans="1:9">
      <c r="A45" s="19"/>
      <c r="B45" s="19">
        <v>45930</v>
      </c>
      <c r="C45" s="20"/>
      <c r="D45" s="25"/>
      <c r="E45" s="16"/>
      <c r="F45" s="16" t="s">
        <v>45</v>
      </c>
      <c r="G45" s="17">
        <v>20026</v>
      </c>
      <c r="H45" s="17">
        <v>0.91</v>
      </c>
      <c r="I45" s="98">
        <f t="shared" ref="I44:I54" si="2">G45*H45</f>
        <v>18223.66</v>
      </c>
    </row>
    <row r="46" customHeight="1" spans="1:9">
      <c r="A46" s="24">
        <v>45928</v>
      </c>
      <c r="B46" s="79">
        <v>45946</v>
      </c>
      <c r="C46" s="80" t="s">
        <v>46</v>
      </c>
      <c r="D46" s="99" t="s">
        <v>47</v>
      </c>
      <c r="E46" s="16" t="s">
        <v>48</v>
      </c>
      <c r="F46" s="16" t="s">
        <v>13</v>
      </c>
      <c r="G46" s="17">
        <v>3000</v>
      </c>
      <c r="H46" s="104">
        <v>0.285</v>
      </c>
      <c r="I46" s="98">
        <f t="shared" si="2"/>
        <v>855</v>
      </c>
    </row>
    <row r="47" customHeight="1" spans="1:9">
      <c r="A47" s="24"/>
      <c r="B47" s="83"/>
      <c r="C47" s="82"/>
      <c r="D47" s="25"/>
      <c r="E47" s="16"/>
      <c r="F47" s="17" t="s">
        <v>14</v>
      </c>
      <c r="G47" s="17">
        <v>3000</v>
      </c>
      <c r="H47" s="104"/>
      <c r="I47" s="98">
        <f t="shared" si="2"/>
        <v>0</v>
      </c>
    </row>
    <row r="48" customHeight="1" spans="1:9">
      <c r="A48" s="24"/>
      <c r="B48" s="84">
        <v>45940</v>
      </c>
      <c r="C48" s="82"/>
      <c r="D48" s="25"/>
      <c r="E48" s="16"/>
      <c r="F48" s="17" t="s">
        <v>49</v>
      </c>
      <c r="G48" s="17">
        <v>12000</v>
      </c>
      <c r="H48" s="104">
        <v>0.038</v>
      </c>
      <c r="I48" s="98">
        <f t="shared" si="2"/>
        <v>456</v>
      </c>
    </row>
    <row r="49" customHeight="1" spans="1:9">
      <c r="A49" s="24"/>
      <c r="B49" s="84"/>
      <c r="C49" s="82"/>
      <c r="D49" s="25"/>
      <c r="E49" s="16"/>
      <c r="F49" s="17" t="s">
        <v>50</v>
      </c>
      <c r="G49" s="17">
        <v>6000</v>
      </c>
      <c r="H49" s="104">
        <v>0.025</v>
      </c>
      <c r="I49" s="98">
        <f t="shared" si="2"/>
        <v>150</v>
      </c>
    </row>
    <row r="50" customHeight="1" spans="1:9">
      <c r="A50" s="24"/>
      <c r="B50" s="84"/>
      <c r="C50" s="82"/>
      <c r="D50" s="25"/>
      <c r="E50" s="16"/>
      <c r="F50" s="16" t="s">
        <v>51</v>
      </c>
      <c r="G50" s="17">
        <v>3060</v>
      </c>
      <c r="H50" s="104">
        <v>0.98</v>
      </c>
      <c r="I50" s="98">
        <f t="shared" si="2"/>
        <v>2998.8</v>
      </c>
    </row>
    <row r="51" customHeight="1" spans="1:9">
      <c r="A51" s="19">
        <v>45929</v>
      </c>
      <c r="B51" s="27">
        <v>45943</v>
      </c>
      <c r="C51" s="21" t="s">
        <v>52</v>
      </c>
      <c r="D51" s="99" t="s">
        <v>53</v>
      </c>
      <c r="E51" s="16" t="s">
        <v>54</v>
      </c>
      <c r="F51" s="16" t="s">
        <v>13</v>
      </c>
      <c r="G51" s="17">
        <v>20000</v>
      </c>
      <c r="H51" s="17">
        <v>0.285</v>
      </c>
      <c r="I51" s="98">
        <f t="shared" si="2"/>
        <v>5700</v>
      </c>
    </row>
    <row r="52" customHeight="1" spans="1:9">
      <c r="A52" s="19"/>
      <c r="B52" s="36"/>
      <c r="C52" s="20"/>
      <c r="D52" s="25"/>
      <c r="E52" s="16"/>
      <c r="F52" s="17" t="s">
        <v>14</v>
      </c>
      <c r="G52" s="17">
        <v>20000</v>
      </c>
      <c r="H52" s="17"/>
      <c r="I52" s="98">
        <f t="shared" si="2"/>
        <v>0</v>
      </c>
    </row>
    <row r="53" customHeight="1" spans="1:9">
      <c r="A53" s="19"/>
      <c r="B53" s="100">
        <v>45935</v>
      </c>
      <c r="C53" s="20"/>
      <c r="D53" s="25"/>
      <c r="E53" s="16"/>
      <c r="F53" s="17" t="s">
        <v>21</v>
      </c>
      <c r="G53" s="17">
        <v>100000</v>
      </c>
      <c r="H53" s="17">
        <v>0.038</v>
      </c>
      <c r="I53" s="98">
        <f t="shared" si="2"/>
        <v>3800</v>
      </c>
    </row>
    <row r="54" customHeight="1" spans="1:9">
      <c r="A54" s="19"/>
      <c r="B54" s="19">
        <v>45930</v>
      </c>
      <c r="C54" s="20"/>
      <c r="D54" s="25"/>
      <c r="E54" s="16"/>
      <c r="F54" s="16" t="s">
        <v>45</v>
      </c>
      <c r="G54" s="17">
        <v>20000</v>
      </c>
      <c r="H54" s="17">
        <v>0.91</v>
      </c>
      <c r="I54" s="98">
        <f t="shared" si="2"/>
        <v>18200</v>
      </c>
    </row>
    <row r="55" ht="40" customHeight="1" spans="1:9">
      <c r="A55" s="19">
        <v>45930</v>
      </c>
      <c r="B55" s="27">
        <v>45941</v>
      </c>
      <c r="C55" s="16">
        <v>41023</v>
      </c>
      <c r="D55" s="99" t="s">
        <v>55</v>
      </c>
      <c r="E55" s="16" t="s">
        <v>56</v>
      </c>
      <c r="F55" s="16" t="s">
        <v>57</v>
      </c>
      <c r="G55" s="17">
        <v>1001</v>
      </c>
      <c r="H55" s="108">
        <v>0.2</v>
      </c>
      <c r="I55" s="98">
        <f t="shared" ref="I53:I76" si="3">G55*H55</f>
        <v>200.2</v>
      </c>
    </row>
    <row r="56" customHeight="1" spans="1:9">
      <c r="A56" s="19">
        <v>45930</v>
      </c>
      <c r="B56" s="70">
        <v>45958</v>
      </c>
      <c r="C56" s="93">
        <v>41036</v>
      </c>
      <c r="D56" s="94" t="s">
        <v>58</v>
      </c>
      <c r="E56" s="16" t="s">
        <v>59</v>
      </c>
      <c r="F56" s="16" t="s">
        <v>13</v>
      </c>
      <c r="G56" s="17">
        <v>12330</v>
      </c>
      <c r="H56" s="109">
        <v>0.35</v>
      </c>
      <c r="I56" s="98">
        <f t="shared" si="3"/>
        <v>4315.5</v>
      </c>
    </row>
    <row r="57" customHeight="1" spans="1:9">
      <c r="A57" s="19"/>
      <c r="B57" s="70"/>
      <c r="C57" s="65"/>
      <c r="D57" s="94"/>
      <c r="E57" s="16"/>
      <c r="F57" s="17" t="s">
        <v>14</v>
      </c>
      <c r="G57" s="17">
        <v>12330</v>
      </c>
      <c r="H57" s="110"/>
      <c r="I57" s="98">
        <f t="shared" si="3"/>
        <v>0</v>
      </c>
    </row>
    <row r="58" customHeight="1" spans="1:9">
      <c r="A58" s="19"/>
      <c r="B58" s="70">
        <v>45955</v>
      </c>
      <c r="C58" s="65"/>
      <c r="D58" s="94"/>
      <c r="E58" s="16"/>
      <c r="F58" s="17" t="s">
        <v>21</v>
      </c>
      <c r="G58" s="17">
        <f>12330*5</f>
        <v>61650</v>
      </c>
      <c r="H58" s="104">
        <v>0.042</v>
      </c>
      <c r="I58" s="98">
        <f t="shared" si="3"/>
        <v>2589.3</v>
      </c>
    </row>
    <row r="59" customHeight="1" spans="1:9">
      <c r="A59" s="19"/>
      <c r="B59" s="61">
        <v>45945</v>
      </c>
      <c r="C59" s="65"/>
      <c r="D59" s="94"/>
      <c r="E59" s="16"/>
      <c r="F59" s="17" t="s">
        <v>60</v>
      </c>
      <c r="G59" s="17">
        <v>8020</v>
      </c>
      <c r="H59" s="104">
        <v>0.035</v>
      </c>
      <c r="I59" s="98">
        <f t="shared" si="3"/>
        <v>280.7</v>
      </c>
    </row>
    <row r="60" customHeight="1" spans="1:9">
      <c r="A60" s="19"/>
      <c r="B60" s="64"/>
      <c r="C60" s="65"/>
      <c r="D60" s="94"/>
      <c r="E60" s="16"/>
      <c r="F60" s="16" t="s">
        <v>61</v>
      </c>
      <c r="G60" s="17">
        <v>8020</v>
      </c>
      <c r="H60" s="98">
        <v>0.85</v>
      </c>
      <c r="I60" s="98">
        <f t="shared" si="3"/>
        <v>6817</v>
      </c>
    </row>
    <row r="61" customHeight="1" spans="1:9">
      <c r="A61" s="19"/>
      <c r="B61" s="111">
        <v>45955</v>
      </c>
      <c r="C61" s="65"/>
      <c r="D61" s="94"/>
      <c r="E61" s="16"/>
      <c r="F61" s="17" t="s">
        <v>60</v>
      </c>
      <c r="G61" s="17">
        <v>4310</v>
      </c>
      <c r="H61" s="104">
        <v>0.035</v>
      </c>
      <c r="I61" s="98">
        <f t="shared" si="3"/>
        <v>150.85</v>
      </c>
    </row>
    <row r="62" customHeight="1" spans="1:9">
      <c r="A62" s="19"/>
      <c r="B62" s="112">
        <v>45957</v>
      </c>
      <c r="C62" s="65"/>
      <c r="D62" s="94"/>
      <c r="E62" s="16"/>
      <c r="F62" s="16" t="s">
        <v>61</v>
      </c>
      <c r="G62" s="17">
        <v>4310</v>
      </c>
      <c r="H62" s="98">
        <v>0.85</v>
      </c>
      <c r="I62" s="98">
        <f t="shared" si="3"/>
        <v>3663.5</v>
      </c>
    </row>
    <row r="63" customHeight="1" spans="1:9">
      <c r="A63" s="19">
        <v>45930</v>
      </c>
      <c r="B63" s="61">
        <v>45958</v>
      </c>
      <c r="C63" s="93" t="s">
        <v>62</v>
      </c>
      <c r="D63" s="94" t="s">
        <v>63</v>
      </c>
      <c r="E63" s="16" t="s">
        <v>64</v>
      </c>
      <c r="F63" s="16" t="s">
        <v>13</v>
      </c>
      <c r="G63" s="17">
        <v>22365</v>
      </c>
      <c r="H63" s="109">
        <v>0.35</v>
      </c>
      <c r="I63" s="98">
        <f t="shared" si="3"/>
        <v>7827.75</v>
      </c>
    </row>
    <row r="64" customHeight="1" spans="1:9">
      <c r="A64" s="19"/>
      <c r="B64" s="68"/>
      <c r="C64" s="65"/>
      <c r="D64" s="94"/>
      <c r="E64" s="16"/>
      <c r="F64" s="17" t="s">
        <v>14</v>
      </c>
      <c r="G64" s="17">
        <v>22365</v>
      </c>
      <c r="H64" s="110"/>
      <c r="I64" s="98">
        <f t="shared" si="3"/>
        <v>0</v>
      </c>
    </row>
    <row r="65" customHeight="1" spans="1:9">
      <c r="A65" s="19"/>
      <c r="B65" s="68"/>
      <c r="C65" s="65"/>
      <c r="D65" s="94"/>
      <c r="E65" s="16"/>
      <c r="F65" s="16" t="s">
        <v>13</v>
      </c>
      <c r="G65" s="17">
        <f>45998-6363</f>
        <v>39635</v>
      </c>
      <c r="H65" s="109">
        <v>0.35</v>
      </c>
      <c r="I65" s="98">
        <f t="shared" si="3"/>
        <v>13872.25</v>
      </c>
    </row>
    <row r="66" customHeight="1" spans="1:9">
      <c r="A66" s="19"/>
      <c r="B66" s="64"/>
      <c r="C66" s="65"/>
      <c r="D66" s="94"/>
      <c r="E66" s="16"/>
      <c r="F66" s="17" t="s">
        <v>14</v>
      </c>
      <c r="G66" s="17">
        <v>39635</v>
      </c>
      <c r="H66" s="110"/>
      <c r="I66" s="98">
        <f t="shared" si="3"/>
        <v>0</v>
      </c>
    </row>
    <row r="67" customHeight="1" spans="1:9">
      <c r="A67" s="19"/>
      <c r="B67" s="61">
        <v>45950</v>
      </c>
      <c r="C67" s="65"/>
      <c r="D67" s="94"/>
      <c r="E67" s="16"/>
      <c r="F67" s="17" t="s">
        <v>65</v>
      </c>
      <c r="G67" s="52">
        <f>10000*6</f>
        <v>60000</v>
      </c>
      <c r="H67" s="104">
        <v>0.042</v>
      </c>
      <c r="I67" s="98">
        <f t="shared" si="3"/>
        <v>2520</v>
      </c>
    </row>
    <row r="68" customHeight="1" spans="1:9">
      <c r="A68" s="19"/>
      <c r="B68" s="64"/>
      <c r="C68" s="65"/>
      <c r="D68" s="94"/>
      <c r="E68" s="16"/>
      <c r="F68" s="17" t="s">
        <v>66</v>
      </c>
      <c r="G68" s="17">
        <f>12375*5</f>
        <v>61875</v>
      </c>
      <c r="H68" s="104">
        <v>0.042</v>
      </c>
      <c r="I68" s="98">
        <f t="shared" si="3"/>
        <v>2598.75</v>
      </c>
    </row>
    <row r="69" customHeight="1" spans="1:9">
      <c r="A69" s="19"/>
      <c r="B69" s="61">
        <v>45955</v>
      </c>
      <c r="C69" s="65"/>
      <c r="D69" s="94"/>
      <c r="E69" s="16"/>
      <c r="F69" s="17" t="s">
        <v>65</v>
      </c>
      <c r="G69" s="17">
        <f>20000*6</f>
        <v>120000</v>
      </c>
      <c r="H69" s="104">
        <v>0.042</v>
      </c>
      <c r="I69" s="98">
        <f t="shared" si="3"/>
        <v>5040</v>
      </c>
    </row>
    <row r="70" customHeight="1" spans="1:9">
      <c r="A70" s="19"/>
      <c r="B70" s="64"/>
      <c r="C70" s="65"/>
      <c r="D70" s="94"/>
      <c r="E70" s="16"/>
      <c r="F70" s="17" t="s">
        <v>66</v>
      </c>
      <c r="G70" s="17">
        <f>19635*5</f>
        <v>98175</v>
      </c>
      <c r="H70" s="104">
        <v>0.042</v>
      </c>
      <c r="I70" s="98">
        <f t="shared" si="3"/>
        <v>4123.35</v>
      </c>
    </row>
    <row r="71" customHeight="1" spans="1:9">
      <c r="A71" s="19"/>
      <c r="B71" s="61">
        <v>45939</v>
      </c>
      <c r="C71" s="65"/>
      <c r="D71" s="94"/>
      <c r="E71" s="16"/>
      <c r="F71" s="17" t="s">
        <v>60</v>
      </c>
      <c r="G71" s="17">
        <v>68383</v>
      </c>
      <c r="H71" s="104">
        <v>0.035</v>
      </c>
      <c r="I71" s="98">
        <f t="shared" si="3"/>
        <v>2393.405</v>
      </c>
    </row>
    <row r="72" customHeight="1" spans="1:9">
      <c r="A72" s="19"/>
      <c r="B72" s="64"/>
      <c r="C72" s="65"/>
      <c r="D72" s="94"/>
      <c r="E72" s="16"/>
      <c r="F72" s="16" t="s">
        <v>61</v>
      </c>
      <c r="G72" s="17">
        <v>68383</v>
      </c>
      <c r="H72" s="98">
        <v>0.85</v>
      </c>
      <c r="I72" s="98">
        <f t="shared" si="3"/>
        <v>58125.55</v>
      </c>
    </row>
    <row r="73" customHeight="1" spans="1:9">
      <c r="A73" s="19">
        <v>45933</v>
      </c>
      <c r="B73" s="61">
        <v>45938</v>
      </c>
      <c r="C73" s="57" t="s">
        <v>67</v>
      </c>
      <c r="D73" s="94" t="s">
        <v>68</v>
      </c>
      <c r="E73" s="16" t="s">
        <v>69</v>
      </c>
      <c r="F73" s="17" t="s">
        <v>15</v>
      </c>
      <c r="G73" s="17">
        <f>4000*4</f>
        <v>16000</v>
      </c>
      <c r="H73" s="104">
        <v>0.042</v>
      </c>
      <c r="I73" s="98">
        <f t="shared" si="3"/>
        <v>672</v>
      </c>
    </row>
    <row r="74" customHeight="1" spans="1:9">
      <c r="A74" s="19"/>
      <c r="B74" s="68"/>
      <c r="C74" s="102"/>
      <c r="D74" s="15"/>
      <c r="E74" s="16"/>
      <c r="F74" s="16" t="s">
        <v>16</v>
      </c>
      <c r="G74" s="17">
        <v>4000</v>
      </c>
      <c r="H74" s="104">
        <v>0.85</v>
      </c>
      <c r="I74" s="98">
        <f t="shared" si="3"/>
        <v>3400</v>
      </c>
    </row>
    <row r="75" customHeight="1" spans="1:9">
      <c r="A75" s="19"/>
      <c r="B75" s="68"/>
      <c r="C75" s="102"/>
      <c r="D75" s="15"/>
      <c r="E75" s="16"/>
      <c r="F75" s="16" t="s">
        <v>17</v>
      </c>
      <c r="G75" s="17">
        <v>4000</v>
      </c>
      <c r="H75" s="104">
        <v>0.158</v>
      </c>
      <c r="I75" s="98">
        <f t="shared" si="3"/>
        <v>632</v>
      </c>
    </row>
    <row r="76" customHeight="1" spans="1:9">
      <c r="A76" s="19">
        <v>45933</v>
      </c>
      <c r="B76" s="19">
        <v>45942</v>
      </c>
      <c r="C76" s="21" t="s">
        <v>70</v>
      </c>
      <c r="D76" s="99" t="s">
        <v>71</v>
      </c>
      <c r="E76" s="16" t="s">
        <v>72</v>
      </c>
      <c r="F76" s="16" t="s">
        <v>13</v>
      </c>
      <c r="G76" s="17">
        <v>6000</v>
      </c>
      <c r="H76" s="17">
        <v>0.285</v>
      </c>
      <c r="I76" s="98">
        <f t="shared" si="3"/>
        <v>1710</v>
      </c>
    </row>
    <row r="77" customHeight="1" spans="1:9">
      <c r="A77" s="19"/>
      <c r="B77" s="19"/>
      <c r="C77" s="20"/>
      <c r="D77" s="25"/>
      <c r="E77" s="16"/>
      <c r="F77" s="17" t="s">
        <v>14</v>
      </c>
      <c r="G77" s="17">
        <v>6000</v>
      </c>
      <c r="H77" s="17"/>
      <c r="I77" s="98"/>
    </row>
    <row r="78" customHeight="1" spans="1:9">
      <c r="A78" s="19"/>
      <c r="B78" s="31">
        <v>45938</v>
      </c>
      <c r="C78" s="20"/>
      <c r="D78" s="25"/>
      <c r="E78" s="16"/>
      <c r="F78" s="17" t="s">
        <v>21</v>
      </c>
      <c r="G78" s="17">
        <f>6000*5</f>
        <v>30000</v>
      </c>
      <c r="H78" s="17">
        <v>0.038</v>
      </c>
      <c r="I78" s="98">
        <f t="shared" ref="I78:I113" si="4">G78*H78</f>
        <v>1140</v>
      </c>
    </row>
    <row r="79" customHeight="1" spans="1:9">
      <c r="A79" s="19"/>
      <c r="B79" s="36"/>
      <c r="C79" s="20"/>
      <c r="D79" s="25"/>
      <c r="E79" s="16"/>
      <c r="F79" s="16" t="s">
        <v>22</v>
      </c>
      <c r="G79" s="17">
        <v>6000</v>
      </c>
      <c r="H79" s="17">
        <v>0.91</v>
      </c>
      <c r="I79" s="98">
        <f t="shared" si="4"/>
        <v>5460</v>
      </c>
    </row>
    <row r="80" customHeight="1" spans="1:9">
      <c r="A80" s="19">
        <v>45933</v>
      </c>
      <c r="B80" s="19">
        <v>45946</v>
      </c>
      <c r="C80" s="21" t="s">
        <v>73</v>
      </c>
      <c r="D80" s="94" t="s">
        <v>74</v>
      </c>
      <c r="E80" s="16" t="s">
        <v>75</v>
      </c>
      <c r="F80" s="16" t="s">
        <v>76</v>
      </c>
      <c r="G80" s="17">
        <v>3090</v>
      </c>
      <c r="H80" s="104">
        <v>0.35</v>
      </c>
      <c r="I80" s="98">
        <f t="shared" si="4"/>
        <v>1081.5</v>
      </c>
    </row>
    <row r="81" customHeight="1" spans="1:9">
      <c r="A81" s="19"/>
      <c r="B81" s="19"/>
      <c r="C81" s="20"/>
      <c r="D81" s="15"/>
      <c r="E81" s="16"/>
      <c r="F81" s="17" t="s">
        <v>14</v>
      </c>
      <c r="G81" s="17">
        <v>3090</v>
      </c>
      <c r="H81" s="104"/>
      <c r="I81" s="98">
        <f t="shared" si="4"/>
        <v>0</v>
      </c>
    </row>
    <row r="82" customHeight="1" spans="1:9">
      <c r="A82" s="19"/>
      <c r="B82" s="19">
        <v>45940</v>
      </c>
      <c r="C82" s="20"/>
      <c r="D82" s="15"/>
      <c r="E82" s="16"/>
      <c r="F82" s="17" t="s">
        <v>36</v>
      </c>
      <c r="G82" s="17">
        <f>3090*6</f>
        <v>18540</v>
      </c>
      <c r="H82" s="104">
        <v>0.042</v>
      </c>
      <c r="I82" s="98">
        <f t="shared" si="4"/>
        <v>778.68</v>
      </c>
    </row>
    <row r="83" customHeight="1" spans="1:9">
      <c r="A83" s="19"/>
      <c r="B83" s="19"/>
      <c r="C83" s="20"/>
      <c r="D83" s="15"/>
      <c r="E83" s="16"/>
      <c r="F83" s="21" t="s">
        <v>77</v>
      </c>
      <c r="G83" s="17">
        <v>3090</v>
      </c>
      <c r="H83" s="104">
        <v>0.32</v>
      </c>
      <c r="I83" s="98">
        <f t="shared" si="4"/>
        <v>988.8</v>
      </c>
    </row>
    <row r="84" customHeight="1" spans="1:9">
      <c r="A84" s="24">
        <v>45940</v>
      </c>
      <c r="B84" s="84">
        <v>45953</v>
      </c>
      <c r="C84" s="80" t="s">
        <v>78</v>
      </c>
      <c r="D84" s="99" t="s">
        <v>79</v>
      </c>
      <c r="E84" s="16" t="s">
        <v>80</v>
      </c>
      <c r="F84" s="16" t="s">
        <v>13</v>
      </c>
      <c r="G84" s="17">
        <v>5010</v>
      </c>
      <c r="H84" s="104">
        <v>0.285</v>
      </c>
      <c r="I84" s="98">
        <f t="shared" si="4"/>
        <v>1427.85</v>
      </c>
    </row>
    <row r="85" customHeight="1" spans="1:9">
      <c r="A85" s="24"/>
      <c r="B85" s="84"/>
      <c r="C85" s="82"/>
      <c r="D85" s="25"/>
      <c r="E85" s="16"/>
      <c r="F85" s="17" t="s">
        <v>14</v>
      </c>
      <c r="G85" s="17">
        <v>5010</v>
      </c>
      <c r="H85" s="104"/>
      <c r="I85" s="98">
        <f t="shared" si="4"/>
        <v>0</v>
      </c>
    </row>
    <row r="86" customHeight="1" spans="1:9">
      <c r="A86" s="24"/>
      <c r="B86" s="85">
        <v>45946</v>
      </c>
      <c r="C86" s="82"/>
      <c r="D86" s="25"/>
      <c r="E86" s="16"/>
      <c r="F86" s="16" t="s">
        <v>51</v>
      </c>
      <c r="G86" s="113">
        <v>5110</v>
      </c>
      <c r="H86" s="104">
        <v>0.98</v>
      </c>
      <c r="I86" s="98">
        <f t="shared" si="4"/>
        <v>5007.8</v>
      </c>
    </row>
    <row r="87" customHeight="1" spans="1:9">
      <c r="A87" s="24">
        <v>45940</v>
      </c>
      <c r="B87" s="85">
        <v>45960</v>
      </c>
      <c r="C87" s="80" t="s">
        <v>81</v>
      </c>
      <c r="D87" s="99" t="s">
        <v>82</v>
      </c>
      <c r="E87" s="16" t="s">
        <v>83</v>
      </c>
      <c r="F87" s="16" t="s">
        <v>51</v>
      </c>
      <c r="G87" s="113">
        <f>10010*1.02</f>
        <v>10210.2</v>
      </c>
      <c r="H87" s="104">
        <v>0.98</v>
      </c>
      <c r="I87" s="98">
        <f t="shared" si="4"/>
        <v>10005.996</v>
      </c>
    </row>
    <row r="88" customHeight="1" spans="1:9">
      <c r="A88" s="24">
        <v>45940</v>
      </c>
      <c r="B88" s="85">
        <v>45960</v>
      </c>
      <c r="C88" s="80" t="s">
        <v>84</v>
      </c>
      <c r="D88" s="99" t="s">
        <v>85</v>
      </c>
      <c r="E88" s="16" t="s">
        <v>86</v>
      </c>
      <c r="F88" s="16" t="s">
        <v>51</v>
      </c>
      <c r="G88" s="17">
        <f>6000*1.02</f>
        <v>6120</v>
      </c>
      <c r="H88" s="104">
        <v>0.98</v>
      </c>
      <c r="I88" s="98">
        <f t="shared" si="4"/>
        <v>5997.6</v>
      </c>
    </row>
    <row r="89" customHeight="1" spans="1:9">
      <c r="A89" s="19">
        <v>45940</v>
      </c>
      <c r="B89" s="61">
        <v>45959</v>
      </c>
      <c r="C89" s="30" t="s">
        <v>87</v>
      </c>
      <c r="D89" s="94" t="s">
        <v>88</v>
      </c>
      <c r="E89" s="16" t="s">
        <v>89</v>
      </c>
      <c r="F89" s="16" t="s">
        <v>13</v>
      </c>
      <c r="G89" s="17">
        <v>17000</v>
      </c>
      <c r="H89" s="101">
        <v>0.35</v>
      </c>
      <c r="I89" s="98">
        <f t="shared" si="4"/>
        <v>5950</v>
      </c>
    </row>
    <row r="90" customHeight="1" spans="1:9">
      <c r="A90" s="19"/>
      <c r="B90" s="68"/>
      <c r="C90" s="34"/>
      <c r="D90" s="94"/>
      <c r="E90" s="16"/>
      <c r="F90" s="17" t="s">
        <v>14</v>
      </c>
      <c r="G90" s="17">
        <v>17000</v>
      </c>
      <c r="H90" s="103"/>
      <c r="I90" s="98">
        <f t="shared" si="4"/>
        <v>0</v>
      </c>
    </row>
    <row r="91" customHeight="1" spans="1:9">
      <c r="A91" s="19"/>
      <c r="B91" s="68"/>
      <c r="C91" s="34"/>
      <c r="D91" s="94"/>
      <c r="E91" s="16"/>
      <c r="F91" s="17" t="s">
        <v>90</v>
      </c>
      <c r="G91" s="17">
        <v>1330</v>
      </c>
      <c r="H91" s="103">
        <v>0.24</v>
      </c>
      <c r="I91" s="98">
        <f t="shared" si="4"/>
        <v>319.2</v>
      </c>
    </row>
    <row r="92" customHeight="1" spans="1:9">
      <c r="A92" s="19"/>
      <c r="B92" s="61">
        <v>45944</v>
      </c>
      <c r="C92" s="34"/>
      <c r="D92" s="15"/>
      <c r="E92" s="16"/>
      <c r="F92" s="17" t="s">
        <v>15</v>
      </c>
      <c r="G92" s="17">
        <f>17000*4</f>
        <v>68000</v>
      </c>
      <c r="H92" s="104">
        <v>0.042</v>
      </c>
      <c r="I92" s="98">
        <f t="shared" si="4"/>
        <v>2856</v>
      </c>
    </row>
    <row r="93" customHeight="1" spans="1:9">
      <c r="A93" s="19"/>
      <c r="B93" s="68"/>
      <c r="C93" s="34"/>
      <c r="D93" s="15"/>
      <c r="E93" s="16"/>
      <c r="F93" s="16" t="s">
        <v>16</v>
      </c>
      <c r="G93" s="17">
        <v>17000</v>
      </c>
      <c r="H93" s="104">
        <v>0.85</v>
      </c>
      <c r="I93" s="98">
        <f t="shared" si="4"/>
        <v>14450</v>
      </c>
    </row>
    <row r="94" customHeight="1" spans="1:9">
      <c r="A94" s="19"/>
      <c r="B94" s="64"/>
      <c r="C94" s="34"/>
      <c r="D94" s="15"/>
      <c r="E94" s="16"/>
      <c r="F94" s="16" t="s">
        <v>41</v>
      </c>
      <c r="G94" s="17">
        <v>17000</v>
      </c>
      <c r="H94" s="104">
        <v>0.158</v>
      </c>
      <c r="I94" s="98">
        <f t="shared" si="4"/>
        <v>2686</v>
      </c>
    </row>
    <row r="95" customHeight="1" spans="1:9">
      <c r="A95" s="24">
        <v>45940</v>
      </c>
      <c r="B95" s="86">
        <v>45946</v>
      </c>
      <c r="C95" s="80" t="s">
        <v>91</v>
      </c>
      <c r="D95" s="99" t="s">
        <v>92</v>
      </c>
      <c r="E95" s="16" t="s">
        <v>93</v>
      </c>
      <c r="F95" s="16" t="s">
        <v>13</v>
      </c>
      <c r="G95" s="17">
        <v>4000</v>
      </c>
      <c r="H95" s="104">
        <v>0.285</v>
      </c>
      <c r="I95" s="98">
        <f t="shared" si="4"/>
        <v>1140</v>
      </c>
    </row>
    <row r="96" customHeight="1" spans="1:9">
      <c r="A96" s="24"/>
      <c r="B96" s="114"/>
      <c r="C96" s="82"/>
      <c r="D96" s="25"/>
      <c r="E96" s="16"/>
      <c r="F96" s="17" t="s">
        <v>14</v>
      </c>
      <c r="G96" s="17">
        <v>4000</v>
      </c>
      <c r="H96" s="104"/>
      <c r="I96" s="98">
        <f t="shared" si="4"/>
        <v>0</v>
      </c>
    </row>
    <row r="97" customHeight="1" spans="1:9">
      <c r="A97" s="24"/>
      <c r="B97" s="115">
        <v>45943</v>
      </c>
      <c r="C97" s="82"/>
      <c r="D97" s="25"/>
      <c r="E97" s="16"/>
      <c r="F97" s="17" t="s">
        <v>49</v>
      </c>
      <c r="G97" s="17">
        <f>4000*4</f>
        <v>16000</v>
      </c>
      <c r="H97" s="104">
        <v>0.038</v>
      </c>
      <c r="I97" s="98">
        <f t="shared" si="4"/>
        <v>608</v>
      </c>
    </row>
    <row r="98" customHeight="1" spans="1:9">
      <c r="A98" s="24"/>
      <c r="B98" s="115"/>
      <c r="C98" s="82"/>
      <c r="D98" s="25"/>
      <c r="E98" s="16"/>
      <c r="F98" s="17" t="s">
        <v>94</v>
      </c>
      <c r="G98" s="17">
        <v>4000</v>
      </c>
      <c r="H98" s="104">
        <v>0.025</v>
      </c>
      <c r="I98" s="98">
        <f t="shared" si="4"/>
        <v>100</v>
      </c>
    </row>
    <row r="99" customHeight="1" spans="1:9">
      <c r="A99" s="24"/>
      <c r="B99" s="115"/>
      <c r="C99" s="82"/>
      <c r="D99" s="25"/>
      <c r="E99" s="16"/>
      <c r="F99" s="16" t="s">
        <v>95</v>
      </c>
      <c r="G99" s="17">
        <v>4000</v>
      </c>
      <c r="H99" s="104">
        <v>0.28</v>
      </c>
      <c r="I99" s="98">
        <f t="shared" si="4"/>
        <v>1120</v>
      </c>
    </row>
    <row r="100" customHeight="1" spans="1:9">
      <c r="A100" s="24"/>
      <c r="B100" s="116"/>
      <c r="C100" s="82"/>
      <c r="D100" s="25"/>
      <c r="E100" s="16"/>
      <c r="F100" s="16" t="s">
        <v>96</v>
      </c>
      <c r="G100" s="17">
        <v>4000</v>
      </c>
      <c r="H100" s="107">
        <v>0.85</v>
      </c>
      <c r="I100" s="98">
        <f t="shared" si="4"/>
        <v>3400</v>
      </c>
    </row>
    <row r="101" customHeight="1" spans="1:9">
      <c r="A101" s="19">
        <v>45945</v>
      </c>
      <c r="B101" s="61">
        <v>45952</v>
      </c>
      <c r="C101" s="93" t="s">
        <v>97</v>
      </c>
      <c r="D101" s="94" t="s">
        <v>98</v>
      </c>
      <c r="E101" s="16" t="s">
        <v>99</v>
      </c>
      <c r="F101" s="16" t="s">
        <v>13</v>
      </c>
      <c r="G101" s="17">
        <v>17000</v>
      </c>
      <c r="H101" s="95">
        <v>0.35</v>
      </c>
      <c r="I101" s="98">
        <f t="shared" si="4"/>
        <v>5950</v>
      </c>
    </row>
    <row r="102" customHeight="1" spans="1:9">
      <c r="A102" s="19"/>
      <c r="B102" s="64"/>
      <c r="C102" s="65"/>
      <c r="D102" s="15"/>
      <c r="E102" s="16"/>
      <c r="F102" s="17" t="s">
        <v>14</v>
      </c>
      <c r="G102" s="17">
        <v>17000</v>
      </c>
      <c r="H102" s="117"/>
      <c r="I102" s="98">
        <f t="shared" si="4"/>
        <v>0</v>
      </c>
    </row>
    <row r="103" customHeight="1" spans="1:9">
      <c r="A103" s="19"/>
      <c r="B103" s="71">
        <v>45950</v>
      </c>
      <c r="C103" s="65"/>
      <c r="D103" s="15"/>
      <c r="E103" s="16"/>
      <c r="F103" s="16" t="s">
        <v>16</v>
      </c>
      <c r="G103" s="17">
        <v>4000</v>
      </c>
      <c r="H103" s="17">
        <v>0.85</v>
      </c>
      <c r="I103" s="98">
        <f t="shared" si="4"/>
        <v>3400</v>
      </c>
    </row>
    <row r="104" customHeight="1" spans="1:9">
      <c r="A104" s="24">
        <v>45947</v>
      </c>
      <c r="B104" s="79">
        <v>45953</v>
      </c>
      <c r="C104" s="80" t="s">
        <v>100</v>
      </c>
      <c r="D104" s="99" t="s">
        <v>101</v>
      </c>
      <c r="E104" s="16" t="s">
        <v>102</v>
      </c>
      <c r="F104" s="16" t="s">
        <v>13</v>
      </c>
      <c r="G104" s="17">
        <v>5000</v>
      </c>
      <c r="H104" s="104">
        <v>0.285</v>
      </c>
      <c r="I104" s="98">
        <f t="shared" si="4"/>
        <v>1425</v>
      </c>
    </row>
    <row r="105" customHeight="1" spans="1:9">
      <c r="A105" s="24"/>
      <c r="B105" s="83"/>
      <c r="C105" s="82"/>
      <c r="D105" s="25"/>
      <c r="E105" s="16"/>
      <c r="F105" s="17" t="s">
        <v>14</v>
      </c>
      <c r="G105" s="17">
        <v>5000</v>
      </c>
      <c r="H105" s="104"/>
      <c r="I105" s="98">
        <f t="shared" si="4"/>
        <v>0</v>
      </c>
    </row>
    <row r="106" customHeight="1" spans="1:9">
      <c r="A106" s="24"/>
      <c r="B106" s="83"/>
      <c r="C106" s="82"/>
      <c r="D106" s="25"/>
      <c r="E106" s="16"/>
      <c r="F106" s="17" t="s">
        <v>49</v>
      </c>
      <c r="G106" s="17">
        <f>5000*4</f>
        <v>20000</v>
      </c>
      <c r="H106" s="104">
        <v>0.038</v>
      </c>
      <c r="I106" s="98">
        <f t="shared" si="4"/>
        <v>760</v>
      </c>
    </row>
    <row r="107" customHeight="1" spans="1:9">
      <c r="A107" s="24"/>
      <c r="B107" s="83"/>
      <c r="C107" s="82"/>
      <c r="D107" s="25"/>
      <c r="E107" s="16"/>
      <c r="F107" s="17" t="s">
        <v>50</v>
      </c>
      <c r="G107" s="17">
        <f>5000*2</f>
        <v>10000</v>
      </c>
      <c r="H107" s="104">
        <v>0.025</v>
      </c>
      <c r="I107" s="98">
        <f t="shared" si="4"/>
        <v>250</v>
      </c>
    </row>
    <row r="108" customHeight="1" spans="1:9">
      <c r="A108" s="24"/>
      <c r="B108" s="81"/>
      <c r="C108" s="82"/>
      <c r="D108" s="25"/>
      <c r="E108" s="16"/>
      <c r="F108" s="16" t="s">
        <v>51</v>
      </c>
      <c r="G108" s="17">
        <f>5000*1.02</f>
        <v>5100</v>
      </c>
      <c r="H108" s="104">
        <v>0.98</v>
      </c>
      <c r="I108" s="98">
        <f t="shared" si="4"/>
        <v>4998</v>
      </c>
    </row>
    <row r="109" customHeight="1" spans="1:9">
      <c r="A109" s="19">
        <v>45955</v>
      </c>
      <c r="B109" s="70"/>
      <c r="C109" s="93">
        <v>41036</v>
      </c>
      <c r="D109" s="94" t="s">
        <v>103</v>
      </c>
      <c r="E109" s="16" t="s">
        <v>104</v>
      </c>
      <c r="F109" s="16" t="s">
        <v>13</v>
      </c>
      <c r="G109" s="17">
        <v>400</v>
      </c>
      <c r="H109" s="109">
        <v>0.35</v>
      </c>
      <c r="I109" s="98">
        <f t="shared" si="4"/>
        <v>140</v>
      </c>
    </row>
    <row r="110" customHeight="1" spans="1:9">
      <c r="A110" s="19"/>
      <c r="B110" s="70"/>
      <c r="C110" s="65"/>
      <c r="D110" s="94"/>
      <c r="E110" s="16"/>
      <c r="F110" s="17" t="s">
        <v>14</v>
      </c>
      <c r="G110" s="17">
        <v>400</v>
      </c>
      <c r="H110" s="110"/>
      <c r="I110" s="98">
        <f t="shared" si="4"/>
        <v>0</v>
      </c>
    </row>
    <row r="111" customHeight="1" spans="1:9">
      <c r="A111" s="19"/>
      <c r="B111" s="61">
        <v>45957</v>
      </c>
      <c r="C111" s="65"/>
      <c r="D111" s="94"/>
      <c r="E111" s="16"/>
      <c r="F111" s="17" t="s">
        <v>21</v>
      </c>
      <c r="G111" s="17">
        <f>400*5</f>
        <v>2000</v>
      </c>
      <c r="H111" s="104">
        <v>0.042</v>
      </c>
      <c r="I111" s="98">
        <f t="shared" si="4"/>
        <v>84</v>
      </c>
    </row>
    <row r="112" customHeight="1" spans="1:9">
      <c r="A112" s="19"/>
      <c r="B112" s="68"/>
      <c r="C112" s="65"/>
      <c r="D112" s="94"/>
      <c r="E112" s="16"/>
      <c r="F112" s="17" t="s">
        <v>60</v>
      </c>
      <c r="G112" s="17">
        <v>400</v>
      </c>
      <c r="H112" s="104">
        <v>0.035</v>
      </c>
      <c r="I112" s="98">
        <f t="shared" si="4"/>
        <v>14</v>
      </c>
    </row>
    <row r="113" customHeight="1" spans="1:9">
      <c r="A113" s="19"/>
      <c r="B113" s="68"/>
      <c r="C113" s="65"/>
      <c r="D113" s="94"/>
      <c r="E113" s="16"/>
      <c r="F113" s="16" t="s">
        <v>61</v>
      </c>
      <c r="G113" s="17">
        <v>400</v>
      </c>
      <c r="H113" s="98">
        <v>0.85</v>
      </c>
      <c r="I113" s="98">
        <f t="shared" si="4"/>
        <v>340</v>
      </c>
    </row>
    <row r="114" customHeight="1" spans="1:9">
      <c r="I114" s="2">
        <f>SUM(I3:I113)</f>
        <v>557503.421</v>
      </c>
    </row>
  </sheetData>
  <autoFilter xmlns:etc="http://www.wps.cn/officeDocument/2017/etCustomData" ref="B1:I114" etc:filterBottomFollowUsedRange="0">
    <extLst/>
  </autoFilter>
  <mergeCells count="146">
    <mergeCell ref="A1:I1"/>
    <mergeCell ref="A3:A9"/>
    <mergeCell ref="A10:A17"/>
    <mergeCell ref="A18:A26"/>
    <mergeCell ref="A27:A28"/>
    <mergeCell ref="A29:A34"/>
    <mergeCell ref="A35:A39"/>
    <mergeCell ref="A40:A45"/>
    <mergeCell ref="A46:A50"/>
    <mergeCell ref="A51:A54"/>
    <mergeCell ref="A56:A62"/>
    <mergeCell ref="A63:A72"/>
    <mergeCell ref="A73:A75"/>
    <mergeCell ref="A76:A79"/>
    <mergeCell ref="A80:A83"/>
    <mergeCell ref="A84:A86"/>
    <mergeCell ref="A89:A94"/>
    <mergeCell ref="A95:A100"/>
    <mergeCell ref="A101:A103"/>
    <mergeCell ref="A104:A108"/>
    <mergeCell ref="A109:A113"/>
    <mergeCell ref="B3:B4"/>
    <mergeCell ref="B5:B6"/>
    <mergeCell ref="B10:B11"/>
    <mergeCell ref="B12:B13"/>
    <mergeCell ref="B14:B15"/>
    <mergeCell ref="B18:B19"/>
    <mergeCell ref="B20:B21"/>
    <mergeCell ref="B22:B23"/>
    <mergeCell ref="B25:B26"/>
    <mergeCell ref="B27:B28"/>
    <mergeCell ref="B29:B30"/>
    <mergeCell ref="B31:B32"/>
    <mergeCell ref="B33:B34"/>
    <mergeCell ref="B35:B36"/>
    <mergeCell ref="B40:B41"/>
    <mergeCell ref="B42:B43"/>
    <mergeCell ref="B46:B47"/>
    <mergeCell ref="B48:B50"/>
    <mergeCell ref="B51:B52"/>
    <mergeCell ref="B56:B57"/>
    <mergeCell ref="B59:B60"/>
    <mergeCell ref="B63:B66"/>
    <mergeCell ref="B67:B68"/>
    <mergeCell ref="B69:B70"/>
    <mergeCell ref="B71:B72"/>
    <mergeCell ref="B73:B75"/>
    <mergeCell ref="B76:B77"/>
    <mergeCell ref="B78:B79"/>
    <mergeCell ref="B80:B81"/>
    <mergeCell ref="B82:B83"/>
    <mergeCell ref="B84:B85"/>
    <mergeCell ref="B89:B91"/>
    <mergeCell ref="B92:B94"/>
    <mergeCell ref="B95:B96"/>
    <mergeCell ref="B97:B100"/>
    <mergeCell ref="B101:B102"/>
    <mergeCell ref="B104:B108"/>
    <mergeCell ref="B109:B110"/>
    <mergeCell ref="B111:B113"/>
    <mergeCell ref="C3:C9"/>
    <mergeCell ref="C10:C17"/>
    <mergeCell ref="C18:C26"/>
    <mergeCell ref="C27:C28"/>
    <mergeCell ref="C29:C34"/>
    <mergeCell ref="C35:C39"/>
    <mergeCell ref="C40:C45"/>
    <mergeCell ref="C46:C50"/>
    <mergeCell ref="C51:C54"/>
    <mergeCell ref="C56:C62"/>
    <mergeCell ref="C63:C72"/>
    <mergeCell ref="C73:C75"/>
    <mergeCell ref="C76:C79"/>
    <mergeCell ref="C80:C83"/>
    <mergeCell ref="C84:C86"/>
    <mergeCell ref="C89:C94"/>
    <mergeCell ref="C95:C100"/>
    <mergeCell ref="C101:C103"/>
    <mergeCell ref="C104:C108"/>
    <mergeCell ref="C109:C113"/>
    <mergeCell ref="D3:D9"/>
    <mergeCell ref="D10:D17"/>
    <mergeCell ref="D18:D26"/>
    <mergeCell ref="D27:D28"/>
    <mergeCell ref="D29:D34"/>
    <mergeCell ref="D35:D39"/>
    <mergeCell ref="D40:D45"/>
    <mergeCell ref="D46:D50"/>
    <mergeCell ref="D51:D54"/>
    <mergeCell ref="D56:D62"/>
    <mergeCell ref="D63:D72"/>
    <mergeCell ref="D73:D75"/>
    <mergeCell ref="D76:D79"/>
    <mergeCell ref="D80:D83"/>
    <mergeCell ref="D84:D86"/>
    <mergeCell ref="D89:D94"/>
    <mergeCell ref="D95:D100"/>
    <mergeCell ref="D101:D103"/>
    <mergeCell ref="D104:D108"/>
    <mergeCell ref="D109:D113"/>
    <mergeCell ref="E3:E9"/>
    <mergeCell ref="E10:E17"/>
    <mergeCell ref="E18:E26"/>
    <mergeCell ref="E27:E28"/>
    <mergeCell ref="E29:E34"/>
    <mergeCell ref="E35:E39"/>
    <mergeCell ref="E40:E45"/>
    <mergeCell ref="E46:E50"/>
    <mergeCell ref="E51:E54"/>
    <mergeCell ref="E56:E62"/>
    <mergeCell ref="E63:E72"/>
    <mergeCell ref="E73:E75"/>
    <mergeCell ref="E76:E79"/>
    <mergeCell ref="E80:E83"/>
    <mergeCell ref="E84:E86"/>
    <mergeCell ref="E89:E94"/>
    <mergeCell ref="E95:E100"/>
    <mergeCell ref="E101:E103"/>
    <mergeCell ref="E104:E108"/>
    <mergeCell ref="E109:E113"/>
    <mergeCell ref="H3:H4"/>
    <mergeCell ref="H5:H6"/>
    <mergeCell ref="H10:H11"/>
    <mergeCell ref="H12:H13"/>
    <mergeCell ref="H14:H15"/>
    <mergeCell ref="H18:H19"/>
    <mergeCell ref="H20:H21"/>
    <mergeCell ref="H22:H23"/>
    <mergeCell ref="H29:H30"/>
    <mergeCell ref="H31:H32"/>
    <mergeCell ref="H35:H36"/>
    <mergeCell ref="H40:H41"/>
    <mergeCell ref="H42:H43"/>
    <mergeCell ref="H46:H47"/>
    <mergeCell ref="H51:H52"/>
    <mergeCell ref="H56:H57"/>
    <mergeCell ref="H63:H64"/>
    <mergeCell ref="H65:H66"/>
    <mergeCell ref="H76:H77"/>
    <mergeCell ref="H80:H81"/>
    <mergeCell ref="H84:H85"/>
    <mergeCell ref="H89:H90"/>
    <mergeCell ref="H95:H96"/>
    <mergeCell ref="H101:H102"/>
    <mergeCell ref="H104:H105"/>
    <mergeCell ref="H109:H1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pane ySplit="2" topLeftCell="A3" activePane="bottomLeft" state="frozen"/>
      <selection/>
      <selection pane="bottomLeft" activeCell="D24" sqref="D24:D26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8.1727272727273" style="51" customWidth="1"/>
    <col min="7" max="8" width="11" style="51" customWidth="1"/>
    <col min="9" max="9" width="18.7181818181818" style="53" customWidth="1"/>
    <col min="10" max="16384" width="8.72727272727273" style="51"/>
  </cols>
  <sheetData>
    <row r="1" customHeight="1" spans="1:9">
      <c r="A1" s="54" t="s">
        <v>105</v>
      </c>
      <c r="B1" s="55"/>
      <c r="C1" s="55"/>
      <c r="D1" s="55"/>
      <c r="E1" s="55"/>
      <c r="F1" s="55"/>
      <c r="G1" s="55"/>
      <c r="H1" s="55"/>
      <c r="I1" s="5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106</v>
      </c>
      <c r="H2" s="11" t="s">
        <v>8</v>
      </c>
      <c r="I2" s="11" t="s">
        <v>107</v>
      </c>
    </row>
    <row r="3" customHeight="1" spans="1:9">
      <c r="A3" s="19">
        <v>45910</v>
      </c>
      <c r="B3" s="19">
        <v>45919</v>
      </c>
      <c r="C3" s="57" t="s">
        <v>23</v>
      </c>
      <c r="D3" s="58" t="s">
        <v>108</v>
      </c>
      <c r="E3" s="16" t="s">
        <v>25</v>
      </c>
      <c r="F3" s="17" t="s">
        <v>109</v>
      </c>
      <c r="G3" s="17">
        <f>10000*4</f>
        <v>40000</v>
      </c>
      <c r="H3" s="59">
        <v>0.0072</v>
      </c>
      <c r="I3" s="60">
        <f t="shared" ref="I3:I31" si="0">G3*H3</f>
        <v>288</v>
      </c>
    </row>
    <row r="4" customHeight="1" spans="1:9">
      <c r="A4" s="19">
        <v>45913</v>
      </c>
      <c r="B4" s="61">
        <v>45919</v>
      </c>
      <c r="C4" s="62" t="s">
        <v>110</v>
      </c>
      <c r="D4" s="58" t="s">
        <v>111</v>
      </c>
      <c r="E4" s="16" t="s">
        <v>112</v>
      </c>
      <c r="F4" s="16" t="s">
        <v>13</v>
      </c>
      <c r="G4" s="17">
        <v>20000</v>
      </c>
      <c r="H4" s="63">
        <v>0.03</v>
      </c>
      <c r="I4" s="60">
        <f t="shared" si="0"/>
        <v>600</v>
      </c>
    </row>
    <row r="5" customHeight="1" spans="1:9">
      <c r="A5" s="19"/>
      <c r="B5" s="64"/>
      <c r="C5" s="65"/>
      <c r="D5" s="66"/>
      <c r="E5" s="16"/>
      <c r="F5" s="17" t="s">
        <v>15</v>
      </c>
      <c r="G5" s="17">
        <f>2650*4</f>
        <v>10600</v>
      </c>
      <c r="H5" s="59">
        <v>0.0072</v>
      </c>
      <c r="I5" s="60">
        <f t="shared" si="0"/>
        <v>76.32</v>
      </c>
    </row>
    <row r="6" customHeight="1" spans="1:9">
      <c r="A6" s="19"/>
      <c r="B6" s="64">
        <v>45924</v>
      </c>
      <c r="C6" s="65"/>
      <c r="D6" s="66"/>
      <c r="E6" s="16"/>
      <c r="F6" s="16" t="s">
        <v>17</v>
      </c>
      <c r="G6" s="17">
        <v>2650</v>
      </c>
      <c r="H6" s="67">
        <v>0.027</v>
      </c>
      <c r="I6" s="60">
        <f t="shared" si="0"/>
        <v>71.55</v>
      </c>
    </row>
    <row r="7" customHeight="1" spans="1:9">
      <c r="A7" s="19"/>
      <c r="B7" s="61">
        <v>45937</v>
      </c>
      <c r="C7" s="65"/>
      <c r="D7" s="66"/>
      <c r="E7" s="16"/>
      <c r="F7" s="16" t="s">
        <v>113</v>
      </c>
      <c r="G7" s="17">
        <v>12000</v>
      </c>
      <c r="H7" s="67">
        <v>0.03</v>
      </c>
      <c r="I7" s="60">
        <f t="shared" si="0"/>
        <v>360</v>
      </c>
    </row>
    <row r="8" customHeight="1" spans="1:9">
      <c r="A8" s="19"/>
      <c r="B8" s="68"/>
      <c r="C8" s="65"/>
      <c r="D8" s="66"/>
      <c r="E8" s="16"/>
      <c r="F8" s="16" t="s">
        <v>114</v>
      </c>
      <c r="G8" s="17">
        <f>8000+2650</f>
        <v>10650</v>
      </c>
      <c r="H8" s="63">
        <v>0.05</v>
      </c>
      <c r="I8" s="60">
        <f t="shared" si="0"/>
        <v>532.5</v>
      </c>
    </row>
    <row r="9" customHeight="1" spans="1:9">
      <c r="A9" s="19"/>
      <c r="B9" s="68"/>
      <c r="C9" s="65"/>
      <c r="D9" s="66"/>
      <c r="E9" s="16"/>
      <c r="F9" s="17" t="s">
        <v>14</v>
      </c>
      <c r="G9" s="17">
        <v>8000</v>
      </c>
      <c r="H9" s="69"/>
      <c r="I9" s="60">
        <f t="shared" si="0"/>
        <v>0</v>
      </c>
    </row>
    <row r="10" customHeight="1" spans="1:9">
      <c r="A10" s="19"/>
      <c r="B10" s="68"/>
      <c r="C10" s="65"/>
      <c r="D10" s="66"/>
      <c r="E10" s="16"/>
      <c r="F10" s="16" t="s">
        <v>13</v>
      </c>
      <c r="G10" s="17">
        <f>19026-8000</f>
        <v>11026</v>
      </c>
      <c r="H10" s="63">
        <v>0.05</v>
      </c>
      <c r="I10" s="60">
        <f t="shared" si="0"/>
        <v>551.3</v>
      </c>
    </row>
    <row r="11" customHeight="1" spans="1:9">
      <c r="A11" s="19"/>
      <c r="B11" s="64"/>
      <c r="C11" s="65"/>
      <c r="D11" s="66"/>
      <c r="E11" s="16"/>
      <c r="F11" s="17" t="s">
        <v>14</v>
      </c>
      <c r="G11" s="17">
        <v>11026</v>
      </c>
      <c r="H11" s="69"/>
      <c r="I11" s="60">
        <f t="shared" si="0"/>
        <v>0</v>
      </c>
    </row>
    <row r="12" customHeight="1" spans="1:9">
      <c r="A12" s="19"/>
      <c r="B12" s="70">
        <v>45919</v>
      </c>
      <c r="C12" s="65"/>
      <c r="D12" s="66"/>
      <c r="E12" s="16"/>
      <c r="F12" s="17" t="s">
        <v>15</v>
      </c>
      <c r="G12" s="17">
        <f>51026*4</f>
        <v>204104</v>
      </c>
      <c r="H12" s="59">
        <v>0.0072</v>
      </c>
      <c r="I12" s="60">
        <f t="shared" si="0"/>
        <v>1469.5488</v>
      </c>
    </row>
    <row r="13" customHeight="1" spans="1:9">
      <c r="A13" s="19"/>
      <c r="B13" s="71">
        <v>45916</v>
      </c>
      <c r="C13" s="65"/>
      <c r="D13" s="66"/>
      <c r="E13" s="16"/>
      <c r="F13" s="16" t="s">
        <v>16</v>
      </c>
      <c r="G13" s="17">
        <v>19026</v>
      </c>
      <c r="H13" s="67">
        <v>0.15</v>
      </c>
      <c r="I13" s="60">
        <f t="shared" si="0"/>
        <v>2853.9</v>
      </c>
    </row>
    <row r="14" customHeight="1" spans="1:9">
      <c r="A14" s="19"/>
      <c r="B14" s="72">
        <v>45917</v>
      </c>
      <c r="C14" s="65"/>
      <c r="D14" s="66"/>
      <c r="E14" s="16"/>
      <c r="F14" s="16" t="s">
        <v>17</v>
      </c>
      <c r="G14" s="17">
        <v>51026</v>
      </c>
      <c r="H14" s="67">
        <v>0.027</v>
      </c>
      <c r="I14" s="60">
        <f t="shared" si="0"/>
        <v>1377.702</v>
      </c>
    </row>
    <row r="15" customHeight="1" spans="1:9">
      <c r="A15" s="19">
        <v>45918</v>
      </c>
      <c r="B15" s="31">
        <v>45936</v>
      </c>
      <c r="C15" s="73" t="s">
        <v>32</v>
      </c>
      <c r="D15" s="58" t="s">
        <v>33</v>
      </c>
      <c r="E15" s="16" t="s">
        <v>34</v>
      </c>
      <c r="F15" s="16" t="s">
        <v>35</v>
      </c>
      <c r="G15" s="17">
        <v>18000</v>
      </c>
      <c r="H15" s="67">
        <v>0.05</v>
      </c>
      <c r="I15" s="60">
        <f t="shared" si="0"/>
        <v>900</v>
      </c>
    </row>
    <row r="16" customHeight="1" spans="1:9">
      <c r="A16" s="19"/>
      <c r="B16" s="31"/>
      <c r="C16" s="74"/>
      <c r="D16" s="66"/>
      <c r="E16" s="16"/>
      <c r="F16" s="17" t="s">
        <v>14</v>
      </c>
      <c r="G16" s="17">
        <v>18000</v>
      </c>
      <c r="H16" s="67"/>
      <c r="I16" s="60">
        <f t="shared" si="0"/>
        <v>0</v>
      </c>
    </row>
    <row r="17" customHeight="1" spans="1:9">
      <c r="A17" s="75">
        <v>45929</v>
      </c>
      <c r="B17" s="75">
        <v>45932</v>
      </c>
      <c r="C17" s="76" t="s">
        <v>115</v>
      </c>
      <c r="D17" s="77" t="s">
        <v>116</v>
      </c>
      <c r="E17" s="30" t="s">
        <v>117</v>
      </c>
      <c r="F17" s="16" t="s">
        <v>118</v>
      </c>
      <c r="G17" s="17">
        <v>170</v>
      </c>
      <c r="H17" s="63">
        <v>0.03</v>
      </c>
      <c r="I17" s="78">
        <f t="shared" si="0"/>
        <v>5.1</v>
      </c>
    </row>
    <row r="18" customHeight="1" spans="1:9">
      <c r="A18" s="24">
        <v>45940</v>
      </c>
      <c r="B18" s="79">
        <v>45964</v>
      </c>
      <c r="C18" s="80" t="s">
        <v>78</v>
      </c>
      <c r="D18" s="58" t="s">
        <v>79</v>
      </c>
      <c r="E18" s="16" t="s">
        <v>80</v>
      </c>
      <c r="F18" s="17" t="s">
        <v>49</v>
      </c>
      <c r="G18" s="17">
        <f>5010*4</f>
        <v>20040</v>
      </c>
      <c r="H18" s="59">
        <v>0.0072</v>
      </c>
      <c r="I18" s="78">
        <f t="shared" si="0"/>
        <v>144.288</v>
      </c>
    </row>
    <row r="19" customHeight="1" spans="1:9">
      <c r="A19" s="24"/>
      <c r="B19" s="81"/>
      <c r="C19" s="82"/>
      <c r="D19" s="66"/>
      <c r="E19" s="16"/>
      <c r="F19" s="17" t="s">
        <v>50</v>
      </c>
      <c r="G19" s="17">
        <f>5010*2</f>
        <v>10020</v>
      </c>
      <c r="H19" s="59">
        <v>0.0052</v>
      </c>
      <c r="I19" s="78">
        <f t="shared" si="0"/>
        <v>52.104</v>
      </c>
    </row>
    <row r="20" customHeight="1" spans="1:9">
      <c r="A20" s="24">
        <v>45940</v>
      </c>
      <c r="B20" s="79">
        <v>45964</v>
      </c>
      <c r="C20" s="80" t="s">
        <v>81</v>
      </c>
      <c r="D20" s="58" t="s">
        <v>82</v>
      </c>
      <c r="E20" s="16" t="s">
        <v>83</v>
      </c>
      <c r="F20" s="16" t="s">
        <v>13</v>
      </c>
      <c r="G20" s="17">
        <v>10010</v>
      </c>
      <c r="H20" s="67">
        <v>0.05</v>
      </c>
      <c r="I20" s="78">
        <f t="shared" si="0"/>
        <v>500.5</v>
      </c>
    </row>
    <row r="21" customHeight="1" spans="1:9">
      <c r="A21" s="24"/>
      <c r="B21" s="83"/>
      <c r="C21" s="82"/>
      <c r="D21" s="66"/>
      <c r="E21" s="16"/>
      <c r="F21" s="17" t="s">
        <v>14</v>
      </c>
      <c r="G21" s="17">
        <v>10010</v>
      </c>
      <c r="H21" s="67"/>
      <c r="I21" s="78">
        <f t="shared" si="0"/>
        <v>0</v>
      </c>
    </row>
    <row r="22" customHeight="1" spans="1:9">
      <c r="A22" s="24"/>
      <c r="B22" s="83"/>
      <c r="C22" s="82"/>
      <c r="D22" s="66"/>
      <c r="E22" s="16"/>
      <c r="F22" s="17" t="s">
        <v>49</v>
      </c>
      <c r="G22" s="17">
        <f>10010*4</f>
        <v>40040</v>
      </c>
      <c r="H22" s="59">
        <v>0.0072</v>
      </c>
      <c r="I22" s="78">
        <f t="shared" si="0"/>
        <v>288.288</v>
      </c>
    </row>
    <row r="23" customHeight="1" spans="1:9">
      <c r="A23" s="24"/>
      <c r="B23" s="81"/>
      <c r="C23" s="82"/>
      <c r="D23" s="66"/>
      <c r="E23" s="16"/>
      <c r="F23" s="17" t="s">
        <v>50</v>
      </c>
      <c r="G23" s="17">
        <f>10010*2</f>
        <v>20020</v>
      </c>
      <c r="H23" s="59">
        <v>0.0052</v>
      </c>
      <c r="I23" s="78">
        <f t="shared" si="0"/>
        <v>104.104</v>
      </c>
    </row>
    <row r="24" customHeight="1" spans="1:9">
      <c r="A24" s="24">
        <v>45940</v>
      </c>
      <c r="B24" s="84"/>
      <c r="C24" s="80" t="s">
        <v>84</v>
      </c>
      <c r="D24" s="58" t="s">
        <v>85</v>
      </c>
      <c r="E24" s="16" t="s">
        <v>86</v>
      </c>
      <c r="F24" s="16" t="s">
        <v>13</v>
      </c>
      <c r="G24" s="17">
        <v>6000</v>
      </c>
      <c r="H24" s="67">
        <v>0.04</v>
      </c>
      <c r="I24" s="78">
        <f t="shared" si="0"/>
        <v>240</v>
      </c>
    </row>
    <row r="25" customHeight="1" spans="1:9">
      <c r="A25" s="24"/>
      <c r="B25" s="84"/>
      <c r="C25" s="82"/>
      <c r="D25" s="66"/>
      <c r="E25" s="16"/>
      <c r="F25" s="17" t="s">
        <v>49</v>
      </c>
      <c r="G25" s="17">
        <f>6000*4</f>
        <v>24000</v>
      </c>
      <c r="H25" s="59">
        <v>0.0072</v>
      </c>
      <c r="I25" s="78">
        <f t="shared" si="0"/>
        <v>172.8</v>
      </c>
    </row>
    <row r="26" customHeight="1" spans="1:9">
      <c r="A26" s="24"/>
      <c r="B26" s="84"/>
      <c r="C26" s="82"/>
      <c r="D26" s="66"/>
      <c r="E26" s="16"/>
      <c r="F26" s="17" t="s">
        <v>50</v>
      </c>
      <c r="G26" s="17">
        <f>6000*2</f>
        <v>12000</v>
      </c>
      <c r="H26" s="59">
        <v>0.0052</v>
      </c>
      <c r="I26" s="78">
        <f t="shared" si="0"/>
        <v>62.4</v>
      </c>
    </row>
    <row r="27" customHeight="1" spans="1:9">
      <c r="A27" s="24">
        <v>45941</v>
      </c>
      <c r="B27" s="79">
        <v>45943</v>
      </c>
      <c r="C27" s="80" t="s">
        <v>119</v>
      </c>
      <c r="D27" s="58" t="s">
        <v>120</v>
      </c>
      <c r="E27" s="16" t="s">
        <v>121</v>
      </c>
      <c r="F27" s="16" t="s">
        <v>122</v>
      </c>
      <c r="G27" s="17">
        <v>320</v>
      </c>
      <c r="H27" s="59">
        <v>0.03</v>
      </c>
      <c r="I27" s="78">
        <f t="shared" si="0"/>
        <v>9.6</v>
      </c>
    </row>
    <row r="28" customHeight="1" spans="1:9">
      <c r="A28" s="24">
        <v>45947</v>
      </c>
      <c r="B28" s="79">
        <v>45962</v>
      </c>
      <c r="C28" s="80" t="s">
        <v>123</v>
      </c>
      <c r="D28" s="58" t="s">
        <v>124</v>
      </c>
      <c r="E28" s="16" t="s">
        <v>125</v>
      </c>
      <c r="F28" s="16" t="s">
        <v>13</v>
      </c>
      <c r="G28" s="17">
        <v>2500</v>
      </c>
      <c r="H28" s="67">
        <v>0.04</v>
      </c>
      <c r="I28" s="78">
        <f t="shared" si="0"/>
        <v>100</v>
      </c>
    </row>
    <row r="29" customHeight="1" spans="1:9">
      <c r="A29" s="24"/>
      <c r="B29" s="85">
        <v>45952</v>
      </c>
      <c r="C29" s="82"/>
      <c r="D29" s="66"/>
      <c r="E29" s="16"/>
      <c r="F29" s="17" t="s">
        <v>49</v>
      </c>
      <c r="G29" s="17">
        <f>2500*4</f>
        <v>10000</v>
      </c>
      <c r="H29" s="59">
        <v>0.0072</v>
      </c>
      <c r="I29" s="78">
        <f t="shared" si="0"/>
        <v>72</v>
      </c>
    </row>
    <row r="30" customHeight="1" spans="1:9">
      <c r="A30" s="24">
        <v>45958</v>
      </c>
      <c r="B30" s="86">
        <v>45961</v>
      </c>
      <c r="C30" s="87">
        <v>91431</v>
      </c>
      <c r="D30" s="58" t="s">
        <v>126</v>
      </c>
      <c r="E30" s="16" t="s">
        <v>127</v>
      </c>
      <c r="F30" s="17" t="s">
        <v>128</v>
      </c>
      <c r="G30" s="17">
        <v>30</v>
      </c>
      <c r="H30" s="59">
        <v>0.0065</v>
      </c>
      <c r="I30" s="60">
        <f t="shared" si="0"/>
        <v>0.195</v>
      </c>
    </row>
    <row r="31" customHeight="1" spans="1:9">
      <c r="I31" s="88">
        <f>SUM(I3:I30)</f>
        <v>10832.1998</v>
      </c>
    </row>
  </sheetData>
  <autoFilter xmlns:etc="http://www.wps.cn/officeDocument/2017/etCustomData" ref="B1:I31" etc:filterBottomFollowUsedRange="0">
    <extLst/>
  </autoFilter>
  <mergeCells count="34">
    <mergeCell ref="A1:I1"/>
    <mergeCell ref="A4:A14"/>
    <mergeCell ref="A15:A16"/>
    <mergeCell ref="A18:A19"/>
    <mergeCell ref="A20:A23"/>
    <mergeCell ref="A24:A26"/>
    <mergeCell ref="A28:A29"/>
    <mergeCell ref="B7:B11"/>
    <mergeCell ref="B15:B16"/>
    <mergeCell ref="B18:B19"/>
    <mergeCell ref="B20:B23"/>
    <mergeCell ref="B25:B26"/>
    <mergeCell ref="C4:C14"/>
    <mergeCell ref="C15:C16"/>
    <mergeCell ref="C18:C19"/>
    <mergeCell ref="C20:C23"/>
    <mergeCell ref="C24:C26"/>
    <mergeCell ref="C28:C29"/>
    <mergeCell ref="D4:D14"/>
    <mergeCell ref="D15:D16"/>
    <mergeCell ref="D18:D19"/>
    <mergeCell ref="D20:D23"/>
    <mergeCell ref="D24:D26"/>
    <mergeCell ref="D28:D29"/>
    <mergeCell ref="E4:E14"/>
    <mergeCell ref="E15:E16"/>
    <mergeCell ref="E18:E19"/>
    <mergeCell ref="E20:E23"/>
    <mergeCell ref="E24:E26"/>
    <mergeCell ref="E28:E29"/>
    <mergeCell ref="H8:H9"/>
    <mergeCell ref="H10:H11"/>
    <mergeCell ref="H15:H16"/>
    <mergeCell ref="H20:H21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129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130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106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131</v>
      </c>
      <c r="C3" s="14">
        <v>58147</v>
      </c>
      <c r="D3" s="15" t="s">
        <v>132</v>
      </c>
      <c r="E3" s="16" t="s">
        <v>133</v>
      </c>
      <c r="F3" s="16" t="s">
        <v>76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14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134</v>
      </c>
      <c r="G5" s="17">
        <f>1600*4</f>
        <v>6400</v>
      </c>
      <c r="H5" s="17">
        <v>0.042</v>
      </c>
      <c r="I5" s="18">
        <f t="shared" ref="I5:I22" si="0">G5*H5</f>
        <v>268.8</v>
      </c>
    </row>
    <row r="6" customHeight="1" spans="1:9">
      <c r="A6" s="12"/>
      <c r="B6" s="13"/>
      <c r="C6" s="13"/>
      <c r="D6" s="15"/>
      <c r="E6" s="16"/>
      <c r="F6" s="17" t="s">
        <v>135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136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137</v>
      </c>
      <c r="C8" s="20"/>
      <c r="D8" s="15" t="s">
        <v>138</v>
      </c>
      <c r="E8" s="16" t="s">
        <v>139</v>
      </c>
      <c r="F8" s="16" t="s">
        <v>140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141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142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137</v>
      </c>
      <c r="C11" s="20"/>
      <c r="D11" s="15" t="s">
        <v>143</v>
      </c>
      <c r="E11" s="16" t="s">
        <v>144</v>
      </c>
      <c r="F11" s="21" t="s">
        <v>140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14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145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146</v>
      </c>
      <c r="G14" s="17">
        <f>20000*4</f>
        <v>80000</v>
      </c>
      <c r="H14" s="17">
        <v>0.042</v>
      </c>
      <c r="I14" s="23">
        <f t="shared" si="0"/>
        <v>3360</v>
      </c>
    </row>
    <row r="15" customHeight="1" spans="1:9">
      <c r="A15" s="19"/>
      <c r="B15" s="20"/>
      <c r="C15" s="20"/>
      <c r="D15" s="15"/>
      <c r="E15" s="16"/>
      <c r="F15" s="21" t="s">
        <v>142</v>
      </c>
      <c r="G15" s="22">
        <v>20000</v>
      </c>
      <c r="H15" s="20">
        <v>0.35</v>
      </c>
      <c r="I15" s="23">
        <f t="shared" si="0"/>
        <v>7000</v>
      </c>
    </row>
    <row r="16" customHeight="1" spans="1:9">
      <c r="A16" s="19"/>
      <c r="B16" s="20"/>
      <c r="C16" s="20"/>
      <c r="D16" s="15"/>
      <c r="E16" s="16"/>
      <c r="F16" s="17" t="s">
        <v>14</v>
      </c>
      <c r="G16" s="17">
        <v>20000</v>
      </c>
      <c r="H16" s="20"/>
      <c r="I16" s="23">
        <f t="shared" si="0"/>
        <v>0</v>
      </c>
    </row>
    <row r="17" customHeight="1" spans="1:10">
      <c r="A17" s="19"/>
      <c r="B17" s="20"/>
      <c r="C17" s="20"/>
      <c r="D17" s="15"/>
      <c r="E17" s="16"/>
      <c r="F17" s="17" t="s">
        <v>147</v>
      </c>
      <c r="G17" s="17">
        <f>20000*4</f>
        <v>80000</v>
      </c>
      <c r="H17" s="17">
        <v>0.042</v>
      </c>
      <c r="I17" s="23">
        <f t="shared" si="0"/>
        <v>3360</v>
      </c>
    </row>
    <row r="18" customHeight="1" spans="1:10">
      <c r="A18" s="24">
        <v>45498</v>
      </c>
      <c r="B18" s="17" t="s">
        <v>131</v>
      </c>
      <c r="C18" s="16">
        <v>59602</v>
      </c>
      <c r="D18" s="25" t="s">
        <v>148</v>
      </c>
      <c r="E18" s="16" t="s">
        <v>149</v>
      </c>
      <c r="F18" s="16" t="s">
        <v>76</v>
      </c>
      <c r="G18" s="17">
        <v>12000</v>
      </c>
      <c r="H18" s="17">
        <v>0.35</v>
      </c>
      <c r="I18" s="26">
        <f t="shared" si="0"/>
        <v>4200</v>
      </c>
    </row>
    <row r="19" customHeight="1" spans="1:10">
      <c r="A19" s="24"/>
      <c r="B19" s="17"/>
      <c r="C19" s="17"/>
      <c r="D19" s="25"/>
      <c r="E19" s="16"/>
      <c r="F19" s="17" t="s">
        <v>14</v>
      </c>
      <c r="G19" s="17">
        <v>12000</v>
      </c>
      <c r="H19" s="17"/>
      <c r="I19" s="26">
        <f t="shared" si="0"/>
        <v>0</v>
      </c>
    </row>
    <row r="20" customHeight="1" spans="1:10">
      <c r="A20" s="24"/>
      <c r="B20" s="17"/>
      <c r="C20" s="17"/>
      <c r="D20" s="25"/>
      <c r="E20" s="16"/>
      <c r="F20" s="17" t="s">
        <v>150</v>
      </c>
      <c r="G20" s="17">
        <f>12000*5</f>
        <v>60000</v>
      </c>
      <c r="H20" s="17">
        <v>0.042</v>
      </c>
      <c r="I20" s="26">
        <f t="shared" si="0"/>
        <v>2520</v>
      </c>
    </row>
    <row r="21" customHeight="1" spans="1:10">
      <c r="A21" s="24"/>
      <c r="B21" s="17"/>
      <c r="C21" s="17"/>
      <c r="D21" s="25"/>
      <c r="E21" s="16"/>
      <c r="F21" s="16" t="s">
        <v>136</v>
      </c>
      <c r="G21" s="17">
        <v>12000</v>
      </c>
      <c r="H21" s="17">
        <v>0.095</v>
      </c>
      <c r="I21" s="26">
        <f t="shared" si="0"/>
        <v>1140</v>
      </c>
      <c r="J21" s="1" t="s">
        <v>151</v>
      </c>
    </row>
    <row r="22" customHeight="1" spans="1:10">
      <c r="A22" s="12">
        <v>45502</v>
      </c>
      <c r="B22" s="13" t="s">
        <v>131</v>
      </c>
      <c r="C22" s="14">
        <v>58147</v>
      </c>
      <c r="D22" s="15" t="s">
        <v>152</v>
      </c>
      <c r="E22" s="16" t="s">
        <v>153</v>
      </c>
      <c r="F22" s="16" t="s">
        <v>76</v>
      </c>
      <c r="G22" s="17">
        <v>1448</v>
      </c>
      <c r="H22" s="17">
        <v>0.35</v>
      </c>
      <c r="I22" s="23">
        <f t="shared" si="0"/>
        <v>506.8</v>
      </c>
    </row>
    <row r="23" customHeight="1" spans="1:10">
      <c r="A23" s="12"/>
      <c r="B23" s="13"/>
      <c r="C23" s="13"/>
      <c r="D23" s="15"/>
      <c r="E23" s="16"/>
      <c r="F23" s="17" t="s">
        <v>14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134</v>
      </c>
      <c r="G24" s="17">
        <f>848*4</f>
        <v>3392</v>
      </c>
      <c r="H24" s="17">
        <v>0.042</v>
      </c>
      <c r="I24" s="23">
        <f t="shared" ref="I24:I34" si="1">G24*H24</f>
        <v>142.464</v>
      </c>
    </row>
    <row r="25" customHeight="1" spans="1:10">
      <c r="A25" s="12"/>
      <c r="B25" s="13"/>
      <c r="C25" s="13"/>
      <c r="D25" s="15"/>
      <c r="E25" s="16"/>
      <c r="F25" s="17" t="s">
        <v>135</v>
      </c>
      <c r="G25" s="17">
        <f>600*5</f>
        <v>3000</v>
      </c>
      <c r="H25" s="17">
        <v>0.042</v>
      </c>
      <c r="I25" s="23">
        <f t="shared" si="1"/>
        <v>126</v>
      </c>
    </row>
    <row r="26" customHeight="1" spans="1:10">
      <c r="A26" s="12"/>
      <c r="B26" s="13"/>
      <c r="C26" s="13"/>
      <c r="D26" s="15"/>
      <c r="E26" s="16"/>
      <c r="F26" s="16" t="s">
        <v>136</v>
      </c>
      <c r="G26" s="17">
        <v>1448</v>
      </c>
      <c r="H26" s="17">
        <v>0.095</v>
      </c>
      <c r="I26" s="23">
        <f t="shared" si="1"/>
        <v>137.56</v>
      </c>
    </row>
    <row r="27" customHeight="1" spans="1:10">
      <c r="A27" s="27">
        <v>45511</v>
      </c>
      <c r="B27" s="28" t="s">
        <v>137</v>
      </c>
      <c r="C27" s="28"/>
      <c r="D27" s="29" t="s">
        <v>154</v>
      </c>
      <c r="E27" s="30" t="s">
        <v>155</v>
      </c>
      <c r="F27" s="21" t="s">
        <v>140</v>
      </c>
      <c r="G27" s="22">
        <v>16000</v>
      </c>
      <c r="H27" s="28">
        <v>0.35</v>
      </c>
      <c r="I27" s="18">
        <f t="shared" si="1"/>
        <v>5600</v>
      </c>
    </row>
    <row r="28" customHeight="1" spans="1:10">
      <c r="A28" s="31"/>
      <c r="B28" s="32"/>
      <c r="C28" s="32"/>
      <c r="D28" s="33"/>
      <c r="E28" s="34"/>
      <c r="F28" s="17" t="s">
        <v>14</v>
      </c>
      <c r="G28" s="17">
        <v>16000</v>
      </c>
      <c r="H28" s="35"/>
      <c r="I28" s="18">
        <f t="shared" si="1"/>
        <v>0</v>
      </c>
    </row>
    <row r="29" customHeight="1" spans="1:10">
      <c r="A29" s="31"/>
      <c r="B29" s="32"/>
      <c r="C29" s="32"/>
      <c r="D29" s="33"/>
      <c r="E29" s="34"/>
      <c r="F29" s="16" t="s">
        <v>156</v>
      </c>
      <c r="G29" s="17">
        <v>16000</v>
      </c>
      <c r="H29" s="17">
        <v>0.12</v>
      </c>
      <c r="I29" s="18">
        <f t="shared" si="1"/>
        <v>1920</v>
      </c>
    </row>
    <row r="30" customHeight="1" spans="1:10">
      <c r="A30" s="31"/>
      <c r="B30" s="32"/>
      <c r="C30" s="32"/>
      <c r="D30" s="33"/>
      <c r="E30" s="34"/>
      <c r="F30" s="20" t="s">
        <v>146</v>
      </c>
      <c r="G30" s="17">
        <f>16000*4</f>
        <v>64000</v>
      </c>
      <c r="H30" s="17">
        <v>0.042</v>
      </c>
      <c r="I30" s="18">
        <f t="shared" si="1"/>
        <v>2688</v>
      </c>
    </row>
    <row r="31" customHeight="1" spans="1:10">
      <c r="A31" s="31"/>
      <c r="B31" s="32"/>
      <c r="C31" s="32"/>
      <c r="D31" s="33"/>
      <c r="E31" s="34"/>
      <c r="F31" s="21" t="s">
        <v>142</v>
      </c>
      <c r="G31" s="22">
        <v>16000</v>
      </c>
      <c r="H31" s="28">
        <v>0.35</v>
      </c>
      <c r="I31" s="18">
        <f t="shared" si="1"/>
        <v>5600</v>
      </c>
    </row>
    <row r="32" customHeight="1" spans="1:10">
      <c r="A32" s="31"/>
      <c r="B32" s="32"/>
      <c r="C32" s="32"/>
      <c r="D32" s="33"/>
      <c r="E32" s="34"/>
      <c r="F32" s="17" t="s">
        <v>14</v>
      </c>
      <c r="G32" s="17">
        <v>16000</v>
      </c>
      <c r="H32" s="35"/>
      <c r="I32" s="18">
        <f t="shared" si="1"/>
        <v>0</v>
      </c>
    </row>
    <row r="33" customHeight="1" spans="1:10">
      <c r="A33" s="31"/>
      <c r="B33" s="32"/>
      <c r="C33" s="32"/>
      <c r="D33" s="33"/>
      <c r="E33" s="34"/>
      <c r="F33" s="17" t="s">
        <v>147</v>
      </c>
      <c r="G33" s="17">
        <f>16000*4</f>
        <v>64000</v>
      </c>
      <c r="H33" s="17">
        <v>0.042</v>
      </c>
      <c r="I33" s="18">
        <f t="shared" si="1"/>
        <v>2688</v>
      </c>
      <c r="J33" s="1" t="s">
        <v>157</v>
      </c>
    </row>
    <row r="34" customHeight="1" spans="1:10">
      <c r="A34" s="36"/>
      <c r="B34" s="35"/>
      <c r="C34" s="35"/>
      <c r="D34" s="37"/>
      <c r="E34" s="38"/>
      <c r="F34" s="16" t="s">
        <v>158</v>
      </c>
      <c r="G34" s="17">
        <v>32000</v>
      </c>
      <c r="H34" s="17">
        <v>0.137</v>
      </c>
      <c r="I34" s="18">
        <f t="shared" si="1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159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160</v>
      </c>
      <c r="B39" s="41" t="s">
        <v>161</v>
      </c>
      <c r="C39" s="41" t="s">
        <v>162</v>
      </c>
      <c r="D39" s="42" t="s">
        <v>163</v>
      </c>
      <c r="E39" s="41" t="s">
        <v>164</v>
      </c>
      <c r="F39" s="43" t="s">
        <v>165</v>
      </c>
      <c r="G39" s="41" t="s">
        <v>166</v>
      </c>
      <c r="H39" s="41" t="s">
        <v>167</v>
      </c>
      <c r="I39" s="42" t="s">
        <v>168</v>
      </c>
      <c r="J39" s="41" t="s">
        <v>169</v>
      </c>
    </row>
    <row r="40" hidden="1" customHeight="1" spans="1:10">
      <c r="A40" s="41"/>
      <c r="B40" s="41"/>
      <c r="C40" s="41"/>
      <c r="D40" s="44" t="s">
        <v>170</v>
      </c>
      <c r="E40" s="41"/>
      <c r="F40" s="45" t="s">
        <v>171</v>
      </c>
      <c r="G40" s="41"/>
      <c r="H40" s="41"/>
      <c r="I40" s="46" t="s">
        <v>172</v>
      </c>
      <c r="J40" s="41"/>
    </row>
    <row r="41" hidden="1" customHeight="1" spans="1:10">
      <c r="A41" s="47">
        <v>1</v>
      </c>
      <c r="B41" s="48">
        <v>45559</v>
      </c>
      <c r="C41" s="41" t="s">
        <v>173</v>
      </c>
      <c r="D41" s="41" t="s">
        <v>174</v>
      </c>
      <c r="E41" s="41" t="s">
        <v>175</v>
      </c>
      <c r="F41" s="41" t="s">
        <v>176</v>
      </c>
      <c r="G41" s="41" t="s">
        <v>177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173</v>
      </c>
      <c r="D42" s="41" t="s">
        <v>178</v>
      </c>
      <c r="E42" s="41" t="s">
        <v>175</v>
      </c>
      <c r="F42" s="41" t="s">
        <v>176</v>
      </c>
      <c r="G42" s="41" t="s">
        <v>177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2025-12-26T05:44:18Z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