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国内做货-人民币" sheetId="25" r:id="rId1"/>
    <sheet name="国外做货-美金" sheetId="26" r:id="rId2"/>
    <sheet name="产地国内8月-已开" sheetId="24" state="hidden" r:id="rId3"/>
  </sheets>
  <definedNames>
    <definedName name="_xlnm._FilterDatabase" localSheetId="0" hidden="1">'国内做货-人民币'!$B$1:$I$61</definedName>
    <definedName name="_xlnm._FilterDatabase" localSheetId="1" hidden="1">'国外做货-美金'!$B$1:$I$25</definedName>
    <definedName name="_xlnm._FilterDatabase" localSheetId="2" hidden="1">'产地国内8月-已开'!$A$1:$I$35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<sst xmlns="http://schemas.openxmlformats.org/spreadsheetml/2006/main" count="240" uniqueCount="132">
  <si>
    <r>
      <rPr>
        <b/>
        <sz val="16"/>
        <color theme="1"/>
        <rFont val="宋体"/>
        <charset val="134"/>
      </rPr>
      <t>睿宁</t>
    </r>
    <r>
      <rPr>
        <b/>
        <sz val="16"/>
        <color theme="1"/>
        <rFont val="Arial"/>
        <charset val="134"/>
      </rPr>
      <t>2025</t>
    </r>
    <r>
      <rPr>
        <b/>
        <sz val="16"/>
        <color theme="1"/>
        <rFont val="宋体"/>
        <charset val="134"/>
      </rPr>
      <t>对</t>
    </r>
    <r>
      <rPr>
        <b/>
        <sz val="16"/>
        <color theme="1"/>
        <rFont val="Arial"/>
        <charset val="134"/>
      </rPr>
      <t xml:space="preserve"> </t>
    </r>
    <r>
      <rPr>
        <b/>
        <sz val="16"/>
        <color theme="1"/>
        <rFont val="宋体"/>
        <charset val="134"/>
      </rPr>
      <t>账</t>
    </r>
    <r>
      <rPr>
        <b/>
        <sz val="16"/>
        <color theme="1"/>
        <rFont val="Arial"/>
        <charset val="134"/>
      </rPr>
      <t xml:space="preserve"> </t>
    </r>
    <r>
      <rPr>
        <b/>
        <sz val="16"/>
        <color theme="1"/>
        <rFont val="宋体"/>
        <charset val="134"/>
      </rPr>
      <t>单</t>
    </r>
    <r>
      <rPr>
        <b/>
        <sz val="16"/>
        <color theme="1"/>
        <rFont val="Arial"/>
        <charset val="134"/>
      </rPr>
      <t>-Recall</t>
    </r>
  </si>
  <si>
    <t>下单时间</t>
  </si>
  <si>
    <t>出货时间</t>
  </si>
  <si>
    <r>
      <rPr>
        <b/>
        <sz val="10"/>
        <rFont val="Arial"/>
        <charset val="134"/>
      </rPr>
      <t>PO</t>
    </r>
    <r>
      <rPr>
        <b/>
        <sz val="10"/>
        <rFont val="宋体"/>
        <charset val="134"/>
      </rPr>
      <t>号</t>
    </r>
  </si>
  <si>
    <t>睿颢合同号</t>
  </si>
  <si>
    <t>款号</t>
  </si>
  <si>
    <t>品名</t>
  </si>
  <si>
    <r>
      <rPr>
        <b/>
        <sz val="10"/>
        <rFont val="宋体"/>
        <charset val="134"/>
      </rPr>
      <t>数量</t>
    </r>
    <r>
      <rPr>
        <b/>
        <sz val="10"/>
        <rFont val="Arial"/>
        <charset val="134"/>
      </rPr>
      <t>(</t>
    </r>
    <r>
      <rPr>
        <b/>
        <sz val="10"/>
        <rFont val="宋体"/>
        <charset val="134"/>
      </rPr>
      <t>片）</t>
    </r>
  </si>
  <si>
    <t>单价</t>
  </si>
  <si>
    <r>
      <rPr>
        <b/>
        <sz val="10"/>
        <rFont val="宋体"/>
        <charset val="134"/>
      </rPr>
      <t>金额</t>
    </r>
    <r>
      <rPr>
        <b/>
        <sz val="10"/>
        <rFont val="Arial"/>
        <charset val="134"/>
      </rPr>
      <t>(RMB)</t>
    </r>
  </si>
  <si>
    <t>18287</t>
  </si>
  <si>
    <t>RRNBSK312</t>
  </si>
  <si>
    <t>LETIZIA 1688-741-800
Made in Cambodia 女式大衣</t>
  </si>
  <si>
    <t>白色缎带洗标CLBCGEN003*4页-60*25mm（加页码）（800色）</t>
  </si>
  <si>
    <t>空白标 BKKBXM24002（60*25mm）</t>
  </si>
  <si>
    <t>白色RFID织标WLBCRFI005-51*51mm</t>
  </si>
  <si>
    <t>白色RFID织标WLBCRFI005-51*51mm-免费损耗1%</t>
  </si>
  <si>
    <t>白色RFID织标WLBCRFI005-51*51mm-大货样</t>
  </si>
  <si>
    <t>76252/76253/
76254/76255</t>
  </si>
  <si>
    <t>RRNBSK322</t>
  </si>
  <si>
    <t>LETIZIA 1688-742-803
Made in BANGLADESH 女式大衣</t>
  </si>
  <si>
    <t>白色吊牌HPBCRFI001-60*95mm-RFID LOGO</t>
  </si>
  <si>
    <t>黑色 吊绳 MRBCGEN004-320*1.5mm</t>
  </si>
  <si>
    <t>白色缎带洗标CLBCGEN003*4页-60*25mm（加页码）</t>
  </si>
  <si>
    <t>RRNBSK330</t>
  </si>
  <si>
    <t>JANET 1524-741-700
Made in BANGLADESH 女上装
加单16</t>
  </si>
  <si>
    <t>白色吊牌HPBCGEN001-60*95mm</t>
  </si>
  <si>
    <t>白色缎带洗标CLBCGEN003*6页-60*25mm（加页码）</t>
  </si>
  <si>
    <t>WLBCGEN014 白织标-51*51mm</t>
  </si>
  <si>
    <t>RRNBSK332</t>
  </si>
  <si>
    <t>KATE 1415-742-700
Made in  BANGLADESH    女上装
加单16</t>
  </si>
  <si>
    <t>白色缎带洗标CLBCGEN003*6页-60*25mm</t>
  </si>
  <si>
    <t>WLBCRFI005 RFID白织标-51*51mm</t>
  </si>
  <si>
    <t>WLBCRFI005 RFID白织标-51*51mm-损耗1%</t>
  </si>
  <si>
    <t>RRNBSK335</t>
  </si>
  <si>
    <t>KATE   1415-742
Made in  BANGLADESH    女上装</t>
  </si>
  <si>
    <t>黄色RFID箱贴BKSKR40001-60*200mm</t>
  </si>
  <si>
    <t>RRNBSK333</t>
  </si>
  <si>
    <t>TC-667 3405-741-800/818/984
Made in Cambodia 男士下装
补单</t>
  </si>
  <si>
    <t>白色RFID织标WLBCRFI015-65*19mm</t>
  </si>
  <si>
    <t>白色RFID织标WLBCRFI015-65*19mm-免费损耗1%</t>
  </si>
  <si>
    <t>RRNBSK334</t>
  </si>
  <si>
    <t>TC-667 3405-741-710/818/984/800
Made in Cambodia 男士下装
加单1</t>
  </si>
  <si>
    <t>白色织标WLBCGEN020(06B）-85*20mm</t>
  </si>
  <si>
    <t>RRNBSK340</t>
  </si>
  <si>
    <t>JANET 1524-741-700
Made in BANGLADESH 女上装
加单17</t>
  </si>
  <si>
    <t>备库</t>
  </si>
  <si>
    <t>RRNBSK342</t>
  </si>
  <si>
    <t>JANET 1524-741-700
Made in BANGLADESH 女上装
加单18</t>
  </si>
  <si>
    <t>RRNBSK346</t>
  </si>
  <si>
    <t>JANET 1524-741-700
Made in BANGLADESH 女上装
加单19</t>
  </si>
  <si>
    <t>RRNBSK347</t>
  </si>
  <si>
    <t>JANET 1524-741-700
Made in BANGLADESH 女上装
加单20</t>
  </si>
  <si>
    <t>22797/22028 更新数量</t>
  </si>
  <si>
    <t>RRNBSK348</t>
  </si>
  <si>
    <t>JANET 1524-741-700
Made in BANGLADESH 女上装
加单21</t>
  </si>
  <si>
    <t>RRNBSK350</t>
  </si>
  <si>
    <t>KATE 1415-742-700
Made in  BANGLADESH    女上装
加单17</t>
  </si>
  <si>
    <r>
      <rPr>
        <b/>
        <sz val="10"/>
        <rFont val="宋体"/>
        <charset val="134"/>
      </rPr>
      <t>金额</t>
    </r>
    <r>
      <rPr>
        <b/>
        <sz val="10"/>
        <rFont val="Arial"/>
        <charset val="134"/>
      </rPr>
      <t>(USD)</t>
    </r>
  </si>
  <si>
    <t>白色吊牌HPBCRFI001-60*95mm-RFID LOGO（800色）</t>
  </si>
  <si>
    <t>白色缎带洗标CLBCGEN003*4页-60*25mm（加页码）（重做第二页）（800色）</t>
  </si>
  <si>
    <t>15369/15373/15374</t>
  </si>
  <si>
    <t>RRNBSK329</t>
  </si>
  <si>
    <t>PAOLA  0089-737-401/712/809
Made in Cambodia 女士长裤  补单</t>
  </si>
  <si>
    <t>白色织标WLBCGEN020(06B）-85*20mm（42码）</t>
  </si>
  <si>
    <t>新系统</t>
  </si>
  <si>
    <t>16140</t>
  </si>
  <si>
    <t>RRNBSK331
工厂：新云峰</t>
  </si>
  <si>
    <t>SOUZA 0110-741-505/712
Made in Cambodia 女士下装
补单</t>
  </si>
  <si>
    <t>白色织标WLBCRFI011-85*20mm-RFID</t>
  </si>
  <si>
    <t>白色吊牌HPBCRFI001-60*95mm-RFID LOGO（710色）样品单（带价格的）</t>
  </si>
  <si>
    <t>白色吊牌HPBCRFI001-60*95mm-RFID LOGO（ZALA）</t>
  </si>
  <si>
    <t>黄色RFID箱贴BKSKR24016-100*200mm</t>
  </si>
  <si>
    <t>白色缎带洗标CLBCGEN003*4页-60*25mm（加页码）（710色）</t>
  </si>
  <si>
    <t>18650/18651</t>
  </si>
  <si>
    <t>RRNBSK339</t>
  </si>
  <si>
    <t>19793/21484</t>
  </si>
  <si>
    <t>RRNBSK341</t>
  </si>
  <si>
    <t>EASYPANT 0122-741-251/800
Made in  Cambodia 女士长裤
加单2</t>
  </si>
  <si>
    <t>白色织标WLBCGEN017（05B）-65*19mm</t>
  </si>
  <si>
    <t>RRNBSK345</t>
  </si>
  <si>
    <t>CHERRIES 3807-741-401
Made in Cambodia  女上装  补单</t>
  </si>
  <si>
    <t>白色缎带洗标CLBCGEN003*1页-60*25mm（加页码）（M码条码页）</t>
  </si>
  <si>
    <r>
      <rPr>
        <b/>
        <sz val="16"/>
        <color theme="1"/>
        <rFont val="宋体"/>
        <charset val="134"/>
      </rPr>
      <t>睿宁</t>
    </r>
    <r>
      <rPr>
        <b/>
        <sz val="16"/>
        <color theme="1"/>
        <rFont val="Arial"/>
        <charset val="134"/>
      </rPr>
      <t>2024</t>
    </r>
    <r>
      <rPr>
        <b/>
        <sz val="16"/>
        <color theme="1"/>
        <rFont val="宋体"/>
        <charset val="134"/>
      </rPr>
      <t>对</t>
    </r>
    <r>
      <rPr>
        <b/>
        <sz val="16"/>
        <color theme="1"/>
        <rFont val="Arial"/>
        <charset val="134"/>
      </rPr>
      <t xml:space="preserve"> </t>
    </r>
    <r>
      <rPr>
        <b/>
        <sz val="16"/>
        <color theme="1"/>
        <rFont val="宋体"/>
        <charset val="134"/>
      </rPr>
      <t>账</t>
    </r>
    <r>
      <rPr>
        <b/>
        <sz val="16"/>
        <color theme="1"/>
        <rFont val="Arial"/>
        <charset val="134"/>
      </rPr>
      <t xml:space="preserve"> </t>
    </r>
    <r>
      <rPr>
        <b/>
        <sz val="16"/>
        <color theme="1"/>
        <rFont val="宋体"/>
        <charset val="134"/>
      </rPr>
      <t>单</t>
    </r>
    <r>
      <rPr>
        <b/>
        <sz val="16"/>
        <color theme="1"/>
        <rFont val="Arial"/>
        <charset val="134"/>
      </rPr>
      <t>-Recall</t>
    </r>
  </si>
  <si>
    <t>客户联系人</t>
  </si>
  <si>
    <t>Artha wang</t>
  </si>
  <si>
    <t>RRNBSK124</t>
  </si>
  <si>
    <t>WAKAME 5871-222 -800/802
Made in China  女士连衣裙</t>
  </si>
  <si>
    <t>白色缎带洗标CLBCGEN003*4页-63*25mm（800色）</t>
  </si>
  <si>
    <t>白色缎带洗标CLBCGEN003*5页-63*25mm（802色）</t>
  </si>
  <si>
    <t>白织标-55*10mm
BERSHKA_LABEL_WHITE_07B</t>
  </si>
  <si>
    <t>Lynn</t>
  </si>
  <si>
    <t>RRNBSK127</t>
  </si>
  <si>
    <t>DANIA 0134-707-800/251
Made in China 女士长裤
加单4</t>
  </si>
  <si>
    <t>白色吊牌HPBCGEN001-60*95mm(800色)</t>
  </si>
  <si>
    <t>白色缎带洗标CLBCGEN003*4页-63*25mm(800色)</t>
  </si>
  <si>
    <t>白色吊牌HPBCGEN001-60*95mm（251色）</t>
  </si>
  <si>
    <t>RRNBSK129</t>
  </si>
  <si>
    <t>DANIA 0134-709-800/251
Made in China 女士长裤</t>
  </si>
  <si>
    <t>缎带BSK警告标</t>
  </si>
  <si>
    <t>白色缎带洗标CLBCGEN003*4页-60*25mm(800色)</t>
  </si>
  <si>
    <t>白色缎带洗标CLBCGEN003*4页-60*25mm（251色）</t>
  </si>
  <si>
    <t>RRNBSK142</t>
  </si>
  <si>
    <t>CHELSEA 3494-707-800
Made in China  女上装</t>
  </si>
  <si>
    <t>白色缎带洗标CLBCGEN003*5页-60*25mm（加页码）</t>
  </si>
  <si>
    <t>7860 开融创</t>
  </si>
  <si>
    <t>RRNBSK143</t>
  </si>
  <si>
    <t>WAKAME 5871-222 -800/802
Made in China  女士连衣裙
补单</t>
  </si>
  <si>
    <t>RRNBSK150</t>
  </si>
  <si>
    <t>DANIA 0134-709-800/251
Made in China 女士长裤
加单1</t>
  </si>
  <si>
    <t>缎带BSK警告标  ADBCGEN002</t>
  </si>
  <si>
    <t>48745.13+11360 开星之浩</t>
  </si>
  <si>
    <t>发  票  通  知  单</t>
  </si>
  <si>
    <r>
      <rPr>
        <sz val="11"/>
        <color theme="1"/>
        <rFont val="宋体"/>
        <charset val="134"/>
      </rPr>
      <t>编号</t>
    </r>
    <r>
      <rPr>
        <sz val="11"/>
        <color theme="1"/>
        <rFont val="Calibri"/>
        <charset val="134"/>
      </rPr>
      <t>                         </t>
    </r>
    <r>
      <rPr>
        <sz val="11"/>
        <color theme="1"/>
        <rFont val="宋体"/>
        <charset val="134"/>
      </rPr>
      <t>（发票张数）</t>
    </r>
    <r>
      <rPr>
        <sz val="11"/>
        <color theme="1"/>
        <rFont val="Calibri"/>
        <charset val="134"/>
      </rPr>
      <t>      </t>
    </r>
  </si>
  <si>
    <t>申请日期</t>
  </si>
  <si>
    <t>客户</t>
  </si>
  <si>
    <r>
      <rPr>
        <sz val="11"/>
        <color theme="1"/>
        <rFont val="宋体"/>
        <charset val="134"/>
      </rPr>
      <t>开票抬头</t>
    </r>
    <r>
      <rPr>
        <sz val="11"/>
        <color theme="1"/>
        <rFont val="Calibri"/>
        <charset val="134"/>
      </rPr>
      <t>  </t>
    </r>
  </si>
  <si>
    <r>
      <rPr>
        <sz val="11"/>
        <color theme="1"/>
        <rFont val="宋体"/>
        <charset val="134"/>
      </rPr>
      <t>货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物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或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应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税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劳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务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名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称</t>
    </r>
    <r>
      <rPr>
        <sz val="11"/>
        <color theme="1"/>
        <rFont val="Calibri"/>
        <charset val="134"/>
      </rPr>
      <t>              </t>
    </r>
    <r>
      <rPr>
        <sz val="11"/>
        <color theme="1"/>
        <rFont val="宋体"/>
        <charset val="134"/>
      </rPr>
      <t>（比如吊粒，吊牌等，大致写一下就可以）</t>
    </r>
  </si>
  <si>
    <r>
      <rPr>
        <sz val="11"/>
        <color theme="1"/>
        <rFont val="宋体"/>
        <charset val="134"/>
      </rPr>
      <t>   规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格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型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号</t>
    </r>
    <r>
      <rPr>
        <sz val="11"/>
        <color theme="1"/>
        <rFont val="Calibri"/>
        <charset val="134"/>
      </rPr>
      <t> </t>
    </r>
  </si>
  <si>
    <t>单位</t>
  </si>
  <si>
    <r>
      <rPr>
        <sz val="11"/>
        <color theme="1"/>
        <rFont val="宋体"/>
        <charset val="134"/>
      </rPr>
      <t>数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量</t>
    </r>
  </si>
  <si>
    <r>
      <rPr>
        <sz val="11"/>
        <color theme="1"/>
        <rFont val="宋体"/>
        <charset val="134"/>
      </rPr>
      <t>金额</t>
    </r>
    <r>
      <rPr>
        <sz val="11"/>
        <color theme="1"/>
        <rFont val="Calibri"/>
        <charset val="134"/>
      </rPr>
      <t> </t>
    </r>
  </si>
  <si>
    <t>备注</t>
  </si>
  <si>
    <t>（请填写全名）</t>
  </si>
  <si>
    <r>
      <rPr>
        <sz val="11"/>
        <color theme="1"/>
        <rFont val="宋体"/>
        <charset val="134"/>
      </rPr>
      <t>（如果不需要注明的请写</t>
    </r>
    <r>
      <rPr>
        <sz val="11"/>
        <color theme="1"/>
        <rFont val="Calibri"/>
        <charset val="134"/>
      </rPr>
      <t>“</t>
    </r>
    <r>
      <rPr>
        <sz val="11"/>
        <color theme="1"/>
        <rFont val="宋体"/>
        <charset val="134"/>
      </rPr>
      <t>无</t>
    </r>
    <r>
      <rPr>
        <sz val="11"/>
        <color theme="1"/>
        <rFont val="Calibri"/>
        <charset val="134"/>
      </rPr>
      <t>”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</si>
  <si>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（一张发票的总金额）</t>
    </r>
  </si>
  <si>
    <t>睿宁</t>
  </si>
  <si>
    <t>连云港融创纺织品有限公司</t>
  </si>
  <si>
    <t>按明细</t>
  </si>
  <si>
    <t>无</t>
  </si>
  <si>
    <t>片</t>
  </si>
  <si>
    <t>徐州星之浩服饰有限公司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</si>
</sst>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yyyy/m/d;@"/>
    <numFmt numFmtId="179" formatCode="0_ "/>
  </numFmts>
  <fonts count="3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Arial"/>
      <charset val="134"/>
    </font>
    <font>
      <sz val="16"/>
      <color theme="1"/>
      <name val="Arial"/>
      <charset val="134"/>
    </font>
    <font>
      <b/>
      <sz val="10"/>
      <name val="宋体"/>
      <charset val="134"/>
    </font>
    <font>
      <b/>
      <sz val="10"/>
      <name val="Arial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22"/>
      <color theme="1"/>
      <name val="Calibri"/>
      <charset val="134"/>
    </font>
    <font>
      <sz val="11"/>
      <color theme="1"/>
      <name val="宋体"/>
      <charset val="134"/>
    </font>
    <font>
      <sz val="11"/>
      <color theme="1"/>
      <name val="Calibri"/>
      <charset val="134"/>
    </font>
    <font>
      <sz val="11"/>
      <color theme="1"/>
      <name val="等线"/>
      <charset val="134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0"/>
    </font>
    <font>
      <sz val="8"/>
      <color rgb="FF00000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6" borderId="15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horizontal="center" vertical="center"/>
    </xf>
    <xf numFmtId="0" fontId="36" fillId="0" borderId="0">
      <alignment horizontal="center" vertical="center"/>
    </xf>
    <xf numFmtId="0" fontId="36" fillId="0" borderId="0">
      <alignment horizontal="center"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0">
      <alignment horizontal="center" vertical="center"/>
    </xf>
  </cellStyleXfs>
  <cellXfs count="75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0" fillId="3" borderId="1" xfId="0" applyNumberFormat="1" applyFill="1" applyBorder="1" applyAlignment="1">
      <alignment horizontal="center" vertical="center"/>
    </xf>
    <xf numFmtId="14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4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58" fontId="10" fillId="0" borderId="5" xfId="0" applyNumberFormat="1" applyFont="1" applyBorder="1" applyAlignment="1">
      <alignment horizontal="center" vertical="center" wrapText="1"/>
    </xf>
    <xf numFmtId="8" fontId="12" fillId="0" borderId="5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14" fontId="13" fillId="0" borderId="2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4" fontId="13" fillId="0" borderId="4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14" fontId="0" fillId="0" borderId="3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vertical="center"/>
    </xf>
    <xf numFmtId="0" fontId="0" fillId="0" borderId="1" xfId="0" applyFill="1" applyBorder="1">
      <alignment vertical="center"/>
    </xf>
    <xf numFmtId="14" fontId="0" fillId="0" borderId="4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vertical="center"/>
    </xf>
    <xf numFmtId="0" fontId="14" fillId="0" borderId="4" xfId="0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14" fontId="13" fillId="0" borderId="3" xfId="0" applyNumberFormat="1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0" xfId="49"/>
    <cellStyle name="S1" xfId="50"/>
    <cellStyle name="S2" xfId="51"/>
    <cellStyle name="常规 2" xfId="52"/>
    <cellStyle name="常规 3" xfId="53"/>
    <cellStyle name="S3" xfId="54"/>
  </cellStyles>
  <tableStyles count="0" defaultTableStyle="TableStyleMedium9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1"/>
  <sheetViews>
    <sheetView workbookViewId="0">
      <pane ySplit="2" topLeftCell="A3" activePane="bottomLeft" state="frozen"/>
      <selection/>
      <selection pane="bottomLeft" activeCell="K18" sqref="K18"/>
    </sheetView>
  </sheetViews>
  <sheetFormatPr defaultColWidth="8.72727272727273" defaultRowHeight="15" customHeight="1"/>
  <cols>
    <col min="1" max="2" width="14.9090909090909" style="1" customWidth="1"/>
    <col min="3" max="3" width="14.5454545454545" style="1" customWidth="1"/>
    <col min="4" max="4" width="12.0909090909091" style="1" customWidth="1"/>
    <col min="5" max="5" width="31.8545454545455" style="1" customWidth="1"/>
    <col min="6" max="6" width="52.9636363636364" style="1" customWidth="1"/>
    <col min="7" max="8" width="11" style="1" customWidth="1"/>
    <col min="9" max="9" width="14.9090909090909" style="2" customWidth="1"/>
    <col min="10" max="10" width="17.3636363636364" style="1" customWidth="1"/>
    <col min="11" max="16384" width="8.72727272727273" style="1"/>
  </cols>
  <sheetData>
    <row r="1" customHeight="1" spans="1:9">
      <c r="A1" s="51" t="s">
        <v>0</v>
      </c>
      <c r="B1" s="52"/>
      <c r="C1" s="52"/>
      <c r="D1" s="52"/>
      <c r="E1" s="52"/>
      <c r="F1" s="52"/>
      <c r="G1" s="52"/>
      <c r="H1" s="52"/>
      <c r="I1" s="53"/>
    </row>
    <row r="2" customHeight="1" spans="1:9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9" t="s">
        <v>6</v>
      </c>
      <c r="G2" s="10" t="s">
        <v>7</v>
      </c>
      <c r="H2" s="11" t="s">
        <v>8</v>
      </c>
      <c r="I2" s="11" t="s">
        <v>9</v>
      </c>
    </row>
    <row r="3" customHeight="1" spans="1:9">
      <c r="A3" s="54">
        <v>45673</v>
      </c>
      <c r="B3" s="55">
        <v>45716</v>
      </c>
      <c r="C3" s="56" t="s">
        <v>10</v>
      </c>
      <c r="D3" s="15" t="s">
        <v>11</v>
      </c>
      <c r="E3" s="16" t="s">
        <v>12</v>
      </c>
      <c r="F3" s="17" t="s">
        <v>13</v>
      </c>
      <c r="G3" s="17">
        <f>2010*4</f>
        <v>8040</v>
      </c>
      <c r="H3" s="17">
        <v>0.038</v>
      </c>
      <c r="I3" s="57">
        <f>G3*H3</f>
        <v>305.52</v>
      </c>
    </row>
    <row r="4" customHeight="1" spans="1:9">
      <c r="A4" s="54"/>
      <c r="B4" s="60">
        <v>45716</v>
      </c>
      <c r="C4" s="59"/>
      <c r="D4" s="15"/>
      <c r="E4" s="16"/>
      <c r="F4" s="17" t="s">
        <v>14</v>
      </c>
      <c r="G4" s="17">
        <v>4020</v>
      </c>
      <c r="H4" s="17">
        <v>0.025</v>
      </c>
      <c r="I4" s="57">
        <f t="shared" ref="I4:I30" si="0">G4*H4</f>
        <v>100.5</v>
      </c>
    </row>
    <row r="5" customHeight="1" spans="1:9">
      <c r="A5" s="54"/>
      <c r="B5" s="62">
        <v>45676</v>
      </c>
      <c r="C5" s="59"/>
      <c r="D5" s="15"/>
      <c r="E5" s="16"/>
      <c r="F5" s="21" t="s">
        <v>15</v>
      </c>
      <c r="G5" s="17">
        <v>4020</v>
      </c>
      <c r="H5" s="17">
        <v>0.98</v>
      </c>
      <c r="I5" s="57">
        <f t="shared" si="0"/>
        <v>3939.6</v>
      </c>
    </row>
    <row r="6" customHeight="1" spans="1:9">
      <c r="A6" s="54"/>
      <c r="B6" s="60"/>
      <c r="C6" s="59"/>
      <c r="D6" s="15"/>
      <c r="E6" s="16"/>
      <c r="F6" s="21" t="s">
        <v>16</v>
      </c>
      <c r="G6" s="71">
        <f>4020*0.01</f>
        <v>40.2</v>
      </c>
      <c r="H6" s="17">
        <v>0</v>
      </c>
      <c r="I6" s="57">
        <f t="shared" si="0"/>
        <v>0</v>
      </c>
    </row>
    <row r="7" customHeight="1" spans="1:9">
      <c r="A7" s="54"/>
      <c r="B7" s="60"/>
      <c r="C7" s="59"/>
      <c r="D7" s="15"/>
      <c r="E7" s="16"/>
      <c r="F7" s="21" t="s">
        <v>17</v>
      </c>
      <c r="G7" s="13">
        <v>20</v>
      </c>
      <c r="H7" s="17">
        <v>0</v>
      </c>
      <c r="I7" s="57">
        <f t="shared" si="0"/>
        <v>0</v>
      </c>
    </row>
    <row r="8" customHeight="1" spans="1:9">
      <c r="A8" s="54">
        <v>45696</v>
      </c>
      <c r="B8" s="55">
        <v>45715</v>
      </c>
      <c r="C8" s="56" t="s">
        <v>18</v>
      </c>
      <c r="D8" s="15" t="s">
        <v>19</v>
      </c>
      <c r="E8" s="16" t="s">
        <v>20</v>
      </c>
      <c r="F8" s="16" t="s">
        <v>21</v>
      </c>
      <c r="G8" s="17">
        <v>12010</v>
      </c>
      <c r="H8" s="17">
        <v>0.285</v>
      </c>
      <c r="I8" s="57">
        <f t="shared" si="0"/>
        <v>3422.85</v>
      </c>
    </row>
    <row r="9" customHeight="1" spans="1:9">
      <c r="A9" s="54"/>
      <c r="B9" s="72"/>
      <c r="C9" s="59"/>
      <c r="D9" s="15"/>
      <c r="E9" s="16"/>
      <c r="F9" s="17" t="s">
        <v>22</v>
      </c>
      <c r="G9" s="17">
        <v>12010</v>
      </c>
      <c r="H9" s="17"/>
      <c r="I9" s="57">
        <f t="shared" si="0"/>
        <v>0</v>
      </c>
    </row>
    <row r="10" customHeight="1" spans="1:9">
      <c r="A10" s="54"/>
      <c r="B10" s="72"/>
      <c r="C10" s="59"/>
      <c r="D10" s="15"/>
      <c r="E10" s="16"/>
      <c r="F10" s="17" t="s">
        <v>23</v>
      </c>
      <c r="G10" s="17">
        <f>12010*4</f>
        <v>48040</v>
      </c>
      <c r="H10" s="17">
        <v>0.038</v>
      </c>
      <c r="I10" s="57">
        <f t="shared" si="0"/>
        <v>1825.52</v>
      </c>
    </row>
    <row r="11" customHeight="1" spans="1:9">
      <c r="A11" s="54"/>
      <c r="B11" s="72"/>
      <c r="C11" s="59"/>
      <c r="D11" s="15"/>
      <c r="E11" s="16"/>
      <c r="F11" s="17" t="s">
        <v>14</v>
      </c>
      <c r="G11" s="17">
        <v>12010</v>
      </c>
      <c r="H11" s="17">
        <v>0.025</v>
      </c>
      <c r="I11" s="57">
        <f t="shared" si="0"/>
        <v>300.25</v>
      </c>
    </row>
    <row r="12" customHeight="1" spans="1:9">
      <c r="A12" s="54"/>
      <c r="B12" s="72"/>
      <c r="C12" s="59"/>
      <c r="D12" s="15"/>
      <c r="E12" s="16"/>
      <c r="F12" s="21" t="s">
        <v>15</v>
      </c>
      <c r="G12" s="17">
        <v>12010</v>
      </c>
      <c r="H12" s="17">
        <v>0.98</v>
      </c>
      <c r="I12" s="57">
        <f t="shared" si="0"/>
        <v>11769.8</v>
      </c>
    </row>
    <row r="13" customHeight="1" spans="1:9">
      <c r="A13" s="54"/>
      <c r="B13" s="72"/>
      <c r="C13" s="59"/>
      <c r="D13" s="15"/>
      <c r="E13" s="16"/>
      <c r="F13" s="21" t="s">
        <v>16</v>
      </c>
      <c r="G13" s="71">
        <f>12010*0.01</f>
        <v>120.1</v>
      </c>
      <c r="H13" s="17">
        <v>0</v>
      </c>
      <c r="I13" s="57">
        <f t="shared" si="0"/>
        <v>0</v>
      </c>
    </row>
    <row r="14" customHeight="1" spans="1:9">
      <c r="A14" s="54"/>
      <c r="B14" s="58"/>
      <c r="C14" s="59"/>
      <c r="D14" s="15"/>
      <c r="E14" s="16"/>
      <c r="F14" s="21" t="s">
        <v>17</v>
      </c>
      <c r="G14" s="13">
        <f>5*5</f>
        <v>25</v>
      </c>
      <c r="H14" s="17">
        <v>0</v>
      </c>
      <c r="I14" s="57">
        <f t="shared" si="0"/>
        <v>0</v>
      </c>
    </row>
    <row r="15" customHeight="1" spans="1:9">
      <c r="A15" s="54">
        <v>45708</v>
      </c>
      <c r="B15" s="54">
        <v>45715</v>
      </c>
      <c r="C15" s="14">
        <v>21664</v>
      </c>
      <c r="D15" s="61" t="s">
        <v>24</v>
      </c>
      <c r="E15" s="16" t="s">
        <v>25</v>
      </c>
      <c r="F15" s="16" t="s">
        <v>26</v>
      </c>
      <c r="G15" s="17">
        <v>5000</v>
      </c>
      <c r="H15" s="17">
        <v>0.35</v>
      </c>
      <c r="I15" s="57">
        <f t="shared" si="0"/>
        <v>1750</v>
      </c>
    </row>
    <row r="16" customHeight="1" spans="1:9">
      <c r="A16" s="54"/>
      <c r="B16" s="54"/>
      <c r="C16" s="13"/>
      <c r="D16" s="61"/>
      <c r="E16" s="16"/>
      <c r="F16" s="17" t="s">
        <v>22</v>
      </c>
      <c r="G16" s="17">
        <v>5000</v>
      </c>
      <c r="H16" s="17"/>
      <c r="I16" s="57">
        <f t="shared" si="0"/>
        <v>0</v>
      </c>
    </row>
    <row r="17" customHeight="1" spans="1:9">
      <c r="A17" s="54"/>
      <c r="B17" s="54"/>
      <c r="C17" s="13"/>
      <c r="D17" s="61"/>
      <c r="E17" s="16"/>
      <c r="F17" s="17" t="s">
        <v>27</v>
      </c>
      <c r="G17" s="17">
        <f>5000*6</f>
        <v>30000</v>
      </c>
      <c r="H17" s="17">
        <v>0.042</v>
      </c>
      <c r="I17" s="57">
        <f t="shared" si="0"/>
        <v>1260</v>
      </c>
    </row>
    <row r="18" customHeight="1" spans="1:9">
      <c r="A18" s="54"/>
      <c r="B18" s="54"/>
      <c r="C18" s="13"/>
      <c r="D18" s="61"/>
      <c r="E18" s="16"/>
      <c r="F18" s="14" t="s">
        <v>28</v>
      </c>
      <c r="G18" s="17">
        <v>5000</v>
      </c>
      <c r="H18" s="17">
        <v>0.32</v>
      </c>
      <c r="I18" s="57">
        <f t="shared" si="0"/>
        <v>1600</v>
      </c>
    </row>
    <row r="19" customHeight="1" spans="1:9">
      <c r="A19" s="54">
        <v>45709</v>
      </c>
      <c r="B19" s="54">
        <v>45715</v>
      </c>
      <c r="C19" s="14">
        <v>21743</v>
      </c>
      <c r="D19" s="25" t="s">
        <v>29</v>
      </c>
      <c r="E19" s="16" t="s">
        <v>30</v>
      </c>
      <c r="F19" s="16" t="s">
        <v>21</v>
      </c>
      <c r="G19" s="17">
        <v>3000</v>
      </c>
      <c r="H19" s="17">
        <v>0.35</v>
      </c>
      <c r="I19" s="57">
        <f t="shared" si="0"/>
        <v>1050</v>
      </c>
    </row>
    <row r="20" customHeight="1" spans="1:9">
      <c r="A20" s="54"/>
      <c r="B20" s="54"/>
      <c r="C20" s="13"/>
      <c r="D20" s="17"/>
      <c r="E20" s="16"/>
      <c r="F20" s="17" t="s">
        <v>22</v>
      </c>
      <c r="G20" s="17">
        <v>3000</v>
      </c>
      <c r="H20" s="17"/>
      <c r="I20" s="57">
        <f t="shared" si="0"/>
        <v>0</v>
      </c>
    </row>
    <row r="21" customHeight="1" spans="1:9">
      <c r="A21" s="54"/>
      <c r="B21" s="54"/>
      <c r="C21" s="13"/>
      <c r="D21" s="17"/>
      <c r="E21" s="16"/>
      <c r="F21" s="17" t="s">
        <v>31</v>
      </c>
      <c r="G21" s="17">
        <f>3000*6</f>
        <v>18000</v>
      </c>
      <c r="H21" s="17">
        <v>0.042</v>
      </c>
      <c r="I21" s="57">
        <f t="shared" si="0"/>
        <v>756</v>
      </c>
    </row>
    <row r="22" customHeight="1" spans="1:9">
      <c r="A22" s="54"/>
      <c r="B22" s="54"/>
      <c r="C22" s="13"/>
      <c r="D22" s="17"/>
      <c r="E22" s="16"/>
      <c r="F22" s="14" t="s">
        <v>32</v>
      </c>
      <c r="G22" s="17">
        <v>3000</v>
      </c>
      <c r="H22" s="17">
        <v>1.07</v>
      </c>
      <c r="I22" s="57">
        <f t="shared" si="0"/>
        <v>3210</v>
      </c>
    </row>
    <row r="23" customHeight="1" spans="1:9">
      <c r="A23" s="54"/>
      <c r="B23" s="54"/>
      <c r="C23" s="13"/>
      <c r="D23" s="17"/>
      <c r="E23" s="16"/>
      <c r="F23" s="14" t="s">
        <v>33</v>
      </c>
      <c r="G23" s="17">
        <f>3000*0.01</f>
        <v>30</v>
      </c>
      <c r="H23" s="17">
        <v>0</v>
      </c>
      <c r="I23" s="57">
        <f t="shared" si="0"/>
        <v>0</v>
      </c>
    </row>
    <row r="24" customHeight="1" spans="1:9">
      <c r="A24" s="54">
        <v>45710</v>
      </c>
      <c r="B24" s="54">
        <v>45710</v>
      </c>
      <c r="C24" s="13"/>
      <c r="D24" s="25" t="s">
        <v>34</v>
      </c>
      <c r="E24" s="16" t="s">
        <v>35</v>
      </c>
      <c r="F24" s="14" t="s">
        <v>36</v>
      </c>
      <c r="G24" s="17">
        <v>2000</v>
      </c>
      <c r="H24" s="17">
        <v>0.28</v>
      </c>
      <c r="I24" s="57">
        <f t="shared" si="0"/>
        <v>560</v>
      </c>
    </row>
    <row r="25" customHeight="1" spans="1:9">
      <c r="A25" s="54">
        <v>45709</v>
      </c>
      <c r="B25" s="62">
        <v>45709</v>
      </c>
      <c r="C25" s="56"/>
      <c r="D25" s="15" t="s">
        <v>37</v>
      </c>
      <c r="E25" s="16" t="s">
        <v>38</v>
      </c>
      <c r="F25" s="16" t="s">
        <v>39</v>
      </c>
      <c r="G25" s="17">
        <v>2875</v>
      </c>
      <c r="H25" s="17">
        <v>0.85</v>
      </c>
      <c r="I25" s="57">
        <f t="shared" si="0"/>
        <v>2443.75</v>
      </c>
    </row>
    <row r="26" customHeight="1" spans="1:9">
      <c r="A26" s="54"/>
      <c r="B26" s="60"/>
      <c r="C26" s="59"/>
      <c r="D26" s="13"/>
      <c r="E26" s="16"/>
      <c r="F26" s="16" t="s">
        <v>40</v>
      </c>
      <c r="G26" s="71">
        <f>G25*0.01</f>
        <v>28.75</v>
      </c>
      <c r="H26" s="17">
        <v>0</v>
      </c>
      <c r="I26" s="57">
        <f t="shared" si="0"/>
        <v>0</v>
      </c>
    </row>
    <row r="27" customHeight="1" spans="1:9">
      <c r="A27" s="54">
        <v>45709</v>
      </c>
      <c r="B27" s="62">
        <v>45713</v>
      </c>
      <c r="C27" s="56"/>
      <c r="D27" s="15" t="s">
        <v>41</v>
      </c>
      <c r="E27" s="16" t="s">
        <v>42</v>
      </c>
      <c r="F27" s="17" t="s">
        <v>23</v>
      </c>
      <c r="G27" s="13">
        <f>20000*4</f>
        <v>80000</v>
      </c>
      <c r="H27" s="17">
        <v>0.042</v>
      </c>
      <c r="I27" s="57">
        <f t="shared" si="0"/>
        <v>3360</v>
      </c>
    </row>
    <row r="28" customHeight="1" spans="1:9">
      <c r="A28" s="54"/>
      <c r="B28" s="60"/>
      <c r="C28" s="59"/>
      <c r="D28" s="13"/>
      <c r="E28" s="16"/>
      <c r="F28" s="16" t="s">
        <v>43</v>
      </c>
      <c r="G28" s="13">
        <v>22000</v>
      </c>
      <c r="H28" s="17">
        <v>0.158</v>
      </c>
      <c r="I28" s="57">
        <f t="shared" si="0"/>
        <v>3476</v>
      </c>
    </row>
    <row r="29" customHeight="1" spans="1:9">
      <c r="A29" s="54"/>
      <c r="B29" s="60"/>
      <c r="C29" s="59"/>
      <c r="D29" s="13"/>
      <c r="E29" s="16"/>
      <c r="F29" s="21" t="s">
        <v>39</v>
      </c>
      <c r="G29" s="13">
        <v>22000</v>
      </c>
      <c r="H29" s="17">
        <v>0.85</v>
      </c>
      <c r="I29" s="57">
        <f t="shared" si="0"/>
        <v>18700</v>
      </c>
    </row>
    <row r="30" ht="16" customHeight="1" spans="1:9">
      <c r="A30" s="54"/>
      <c r="B30" s="60"/>
      <c r="C30" s="59"/>
      <c r="D30" s="13"/>
      <c r="E30" s="16"/>
      <c r="F30" s="21" t="s">
        <v>40</v>
      </c>
      <c r="G30" s="13">
        <f>22000*0.01</f>
        <v>220</v>
      </c>
      <c r="H30" s="17">
        <v>0</v>
      </c>
      <c r="I30" s="57">
        <f t="shared" si="0"/>
        <v>0</v>
      </c>
    </row>
    <row r="31" customHeight="1" spans="1:9">
      <c r="A31" s="54">
        <v>45714</v>
      </c>
      <c r="B31" s="62">
        <v>45720</v>
      </c>
      <c r="C31" s="14">
        <v>22028</v>
      </c>
      <c r="D31" s="61" t="s">
        <v>44</v>
      </c>
      <c r="E31" s="16" t="s">
        <v>45</v>
      </c>
      <c r="F31" s="16" t="s">
        <v>26</v>
      </c>
      <c r="G31" s="17">
        <v>5000</v>
      </c>
      <c r="H31" s="17">
        <v>0.35</v>
      </c>
      <c r="I31" s="57">
        <f t="shared" ref="I31:I59" si="1">G31*H31</f>
        <v>1750</v>
      </c>
    </row>
    <row r="32" customHeight="1" spans="1:9">
      <c r="A32" s="54"/>
      <c r="B32" s="66"/>
      <c r="C32" s="13"/>
      <c r="D32" s="61"/>
      <c r="E32" s="16"/>
      <c r="F32" s="17" t="s">
        <v>22</v>
      </c>
      <c r="G32" s="17">
        <v>5000</v>
      </c>
      <c r="H32" s="17"/>
      <c r="I32" s="57">
        <f t="shared" si="1"/>
        <v>0</v>
      </c>
    </row>
    <row r="33" customHeight="1" spans="1:9">
      <c r="A33" s="54"/>
      <c r="B33" s="62">
        <v>45722</v>
      </c>
      <c r="C33" s="13"/>
      <c r="D33" s="61"/>
      <c r="E33" s="16"/>
      <c r="F33" s="16" t="s">
        <v>26</v>
      </c>
      <c r="G33" s="17">
        <v>5000</v>
      </c>
      <c r="H33" s="17">
        <v>0.35</v>
      </c>
      <c r="I33" s="57">
        <f t="shared" si="1"/>
        <v>1750</v>
      </c>
    </row>
    <row r="34" customHeight="1" spans="1:9">
      <c r="A34" s="54"/>
      <c r="B34" s="60"/>
      <c r="C34" s="13"/>
      <c r="D34" s="61"/>
      <c r="E34" s="16"/>
      <c r="F34" s="17" t="s">
        <v>22</v>
      </c>
      <c r="G34" s="17">
        <v>5000</v>
      </c>
      <c r="H34" s="17"/>
      <c r="I34" s="57">
        <f t="shared" si="1"/>
        <v>0</v>
      </c>
    </row>
    <row r="35" customHeight="1" spans="1:9">
      <c r="A35" s="54"/>
      <c r="B35" s="62">
        <v>45720</v>
      </c>
      <c r="C35" s="13"/>
      <c r="D35" s="61"/>
      <c r="E35" s="16"/>
      <c r="F35" s="17" t="s">
        <v>27</v>
      </c>
      <c r="G35" s="17">
        <f>5000*6</f>
        <v>30000</v>
      </c>
      <c r="H35" s="17">
        <v>0.042</v>
      </c>
      <c r="I35" s="57">
        <f t="shared" si="1"/>
        <v>1260</v>
      </c>
    </row>
    <row r="36" customHeight="1" spans="1:9">
      <c r="A36" s="54"/>
      <c r="B36" s="73">
        <v>45722</v>
      </c>
      <c r="C36" s="13"/>
      <c r="D36" s="61"/>
      <c r="E36" s="16"/>
      <c r="F36" s="14" t="s">
        <v>28</v>
      </c>
      <c r="G36" s="17">
        <v>5000</v>
      </c>
      <c r="H36" s="17">
        <v>0.32</v>
      </c>
      <c r="I36" s="57">
        <f t="shared" si="1"/>
        <v>1600</v>
      </c>
    </row>
    <row r="37" customHeight="1" spans="1:9">
      <c r="A37" s="54"/>
      <c r="B37" s="62">
        <v>45715</v>
      </c>
      <c r="C37" s="13"/>
      <c r="D37" s="61"/>
      <c r="E37" s="16"/>
      <c r="F37" s="17" t="s">
        <v>27</v>
      </c>
      <c r="G37" s="17">
        <f>5000*6</f>
        <v>30000</v>
      </c>
      <c r="H37" s="17">
        <v>0.042</v>
      </c>
      <c r="I37" s="57">
        <f t="shared" si="1"/>
        <v>1260</v>
      </c>
    </row>
    <row r="38" customHeight="1" spans="1:9">
      <c r="A38" s="54"/>
      <c r="B38" s="66"/>
      <c r="C38" s="13"/>
      <c r="D38" s="61"/>
      <c r="E38" s="16"/>
      <c r="F38" s="14" t="s">
        <v>28</v>
      </c>
      <c r="G38" s="17">
        <v>5000</v>
      </c>
      <c r="H38" s="17">
        <v>0.32</v>
      </c>
      <c r="I38" s="57">
        <f t="shared" si="1"/>
        <v>1600</v>
      </c>
    </row>
    <row r="39" customHeight="1" spans="1:9">
      <c r="A39" s="54">
        <v>45715</v>
      </c>
      <c r="B39" s="54">
        <v>45720</v>
      </c>
      <c r="C39" s="14" t="s">
        <v>46</v>
      </c>
      <c r="D39" s="61" t="s">
        <v>47</v>
      </c>
      <c r="E39" s="16" t="s">
        <v>48</v>
      </c>
      <c r="F39" s="16" t="s">
        <v>26</v>
      </c>
      <c r="G39" s="17">
        <v>10000</v>
      </c>
      <c r="H39" s="17">
        <v>0.35</v>
      </c>
      <c r="I39" s="57">
        <f t="shared" si="1"/>
        <v>3500</v>
      </c>
    </row>
    <row r="40" customHeight="1" spans="1:9">
      <c r="A40" s="54"/>
      <c r="B40" s="54"/>
      <c r="C40" s="13"/>
      <c r="D40" s="74"/>
      <c r="E40" s="16"/>
      <c r="F40" s="17" t="s">
        <v>22</v>
      </c>
      <c r="G40" s="17">
        <v>10000</v>
      </c>
      <c r="H40" s="17"/>
      <c r="I40" s="57">
        <f t="shared" si="1"/>
        <v>0</v>
      </c>
    </row>
    <row r="41" customHeight="1" spans="1:9">
      <c r="A41" s="54"/>
      <c r="B41" s="54"/>
      <c r="C41" s="13"/>
      <c r="D41" s="74"/>
      <c r="E41" s="16"/>
      <c r="F41" s="17" t="s">
        <v>27</v>
      </c>
      <c r="G41" s="17">
        <f>10000*6</f>
        <v>60000</v>
      </c>
      <c r="H41" s="17">
        <v>0.042</v>
      </c>
      <c r="I41" s="57">
        <f t="shared" si="1"/>
        <v>2520</v>
      </c>
    </row>
    <row r="42" customHeight="1" spans="1:9">
      <c r="A42" s="54"/>
      <c r="B42" s="54"/>
      <c r="C42" s="13"/>
      <c r="D42" s="74"/>
      <c r="E42" s="16"/>
      <c r="F42" s="14" t="s">
        <v>28</v>
      </c>
      <c r="G42" s="17">
        <v>10000</v>
      </c>
      <c r="H42" s="17">
        <v>0.32</v>
      </c>
      <c r="I42" s="57">
        <f t="shared" si="1"/>
        <v>3200</v>
      </c>
    </row>
    <row r="43" customHeight="1" spans="1:9">
      <c r="A43" s="54">
        <v>45722</v>
      </c>
      <c r="B43" s="54">
        <v>45729</v>
      </c>
      <c r="C43" s="14">
        <v>22548</v>
      </c>
      <c r="D43" s="61" t="s">
        <v>49</v>
      </c>
      <c r="E43" s="16" t="s">
        <v>50</v>
      </c>
      <c r="F43" s="16" t="s">
        <v>26</v>
      </c>
      <c r="G43" s="17">
        <v>10000</v>
      </c>
      <c r="H43" s="17">
        <v>0.35</v>
      </c>
      <c r="I43" s="57">
        <f t="shared" si="1"/>
        <v>3500</v>
      </c>
    </row>
    <row r="44" customHeight="1" spans="1:9">
      <c r="A44" s="54"/>
      <c r="B44" s="54"/>
      <c r="C44" s="13"/>
      <c r="D44" s="61"/>
      <c r="E44" s="16"/>
      <c r="F44" s="17" t="s">
        <v>22</v>
      </c>
      <c r="G44" s="17">
        <v>10000</v>
      </c>
      <c r="H44" s="17"/>
      <c r="I44" s="57">
        <f t="shared" si="1"/>
        <v>0</v>
      </c>
    </row>
    <row r="45" customHeight="1" spans="1:9">
      <c r="A45" s="54"/>
      <c r="B45" s="54"/>
      <c r="C45" s="13"/>
      <c r="D45" s="61"/>
      <c r="E45" s="16"/>
      <c r="F45" s="17" t="s">
        <v>27</v>
      </c>
      <c r="G45" s="17">
        <f>10000*6</f>
        <v>60000</v>
      </c>
      <c r="H45" s="17">
        <v>0.042</v>
      </c>
      <c r="I45" s="57">
        <f t="shared" si="1"/>
        <v>2520</v>
      </c>
    </row>
    <row r="46" customHeight="1" spans="1:9">
      <c r="A46" s="54"/>
      <c r="B46" s="54"/>
      <c r="C46" s="13"/>
      <c r="D46" s="61"/>
      <c r="E46" s="16"/>
      <c r="F46" s="14" t="s">
        <v>28</v>
      </c>
      <c r="G46" s="17">
        <v>10000</v>
      </c>
      <c r="H46" s="17">
        <v>0.32</v>
      </c>
      <c r="I46" s="57">
        <f t="shared" si="1"/>
        <v>3200</v>
      </c>
    </row>
    <row r="47" customHeight="1" spans="1:9">
      <c r="A47" s="54">
        <v>45726</v>
      </c>
      <c r="B47" s="54">
        <v>45729</v>
      </c>
      <c r="C47" s="14">
        <v>21664</v>
      </c>
      <c r="D47" s="61" t="s">
        <v>51</v>
      </c>
      <c r="E47" s="16" t="s">
        <v>52</v>
      </c>
      <c r="F47" s="16" t="s">
        <v>26</v>
      </c>
      <c r="G47" s="17">
        <v>5250</v>
      </c>
      <c r="H47" s="17">
        <v>0.35</v>
      </c>
      <c r="I47" s="57">
        <f t="shared" si="1"/>
        <v>1837.5</v>
      </c>
    </row>
    <row r="48" customHeight="1" spans="1:9">
      <c r="A48" s="54"/>
      <c r="B48" s="54"/>
      <c r="C48" s="13"/>
      <c r="D48" s="61"/>
      <c r="E48" s="16"/>
      <c r="F48" s="17" t="s">
        <v>22</v>
      </c>
      <c r="G48" s="17">
        <v>5250</v>
      </c>
      <c r="H48" s="17"/>
      <c r="I48" s="57">
        <f t="shared" si="1"/>
        <v>0</v>
      </c>
    </row>
    <row r="49" customHeight="1" spans="1:9">
      <c r="A49" s="54"/>
      <c r="B49" s="54"/>
      <c r="C49" s="13"/>
      <c r="D49" s="61"/>
      <c r="E49" s="16"/>
      <c r="F49" s="17" t="s">
        <v>27</v>
      </c>
      <c r="G49" s="17">
        <f>5250*6</f>
        <v>31500</v>
      </c>
      <c r="H49" s="17">
        <v>0.042</v>
      </c>
      <c r="I49" s="57">
        <f t="shared" si="1"/>
        <v>1323</v>
      </c>
    </row>
    <row r="50" customHeight="1" spans="1:9">
      <c r="A50" s="54"/>
      <c r="B50" s="54"/>
      <c r="C50" s="13"/>
      <c r="D50" s="61"/>
      <c r="E50" s="16"/>
      <c r="F50" s="14" t="s">
        <v>28</v>
      </c>
      <c r="G50" s="17">
        <v>5250</v>
      </c>
      <c r="H50" s="17">
        <v>0.32</v>
      </c>
      <c r="I50" s="57">
        <f t="shared" si="1"/>
        <v>1680</v>
      </c>
    </row>
    <row r="51" customHeight="1" spans="1:9">
      <c r="A51" s="54">
        <v>45727</v>
      </c>
      <c r="B51" s="62">
        <v>45734</v>
      </c>
      <c r="C51" s="14" t="s">
        <v>53</v>
      </c>
      <c r="D51" s="61" t="s">
        <v>54</v>
      </c>
      <c r="E51" s="16" t="s">
        <v>55</v>
      </c>
      <c r="F51" s="16" t="s">
        <v>26</v>
      </c>
      <c r="G51" s="17">
        <v>10000</v>
      </c>
      <c r="H51" s="17">
        <v>0.35</v>
      </c>
      <c r="I51" s="57">
        <f t="shared" si="1"/>
        <v>3500</v>
      </c>
    </row>
    <row r="52" customHeight="1" spans="1:9">
      <c r="A52" s="54"/>
      <c r="B52" s="66"/>
      <c r="C52" s="13"/>
      <c r="D52" s="74"/>
      <c r="E52" s="16"/>
      <c r="F52" s="17" t="s">
        <v>22</v>
      </c>
      <c r="G52" s="17">
        <v>10000</v>
      </c>
      <c r="H52" s="17"/>
      <c r="I52" s="57">
        <f t="shared" si="1"/>
        <v>0</v>
      </c>
    </row>
    <row r="53" customHeight="1" spans="1:9">
      <c r="A53" s="54"/>
      <c r="B53" s="62">
        <v>45729</v>
      </c>
      <c r="C53" s="13"/>
      <c r="D53" s="74"/>
      <c r="E53" s="16"/>
      <c r="F53" s="17" t="s">
        <v>27</v>
      </c>
      <c r="G53" s="17">
        <f>10000*6</f>
        <v>60000</v>
      </c>
      <c r="H53" s="17">
        <v>0.042</v>
      </c>
      <c r="I53" s="57">
        <f t="shared" si="1"/>
        <v>2520</v>
      </c>
    </row>
    <row r="54" customHeight="1" spans="1:9">
      <c r="A54" s="54"/>
      <c r="B54" s="66"/>
      <c r="C54" s="13"/>
      <c r="D54" s="74"/>
      <c r="E54" s="16"/>
      <c r="F54" s="14" t="s">
        <v>28</v>
      </c>
      <c r="G54" s="17">
        <v>10000</v>
      </c>
      <c r="H54" s="17">
        <v>0.32</v>
      </c>
      <c r="I54" s="57">
        <f t="shared" si="1"/>
        <v>3200</v>
      </c>
    </row>
    <row r="55" customHeight="1" spans="1:9">
      <c r="A55" s="54">
        <v>45728</v>
      </c>
      <c r="B55" s="54">
        <v>45734</v>
      </c>
      <c r="C55" s="14">
        <v>22867</v>
      </c>
      <c r="D55" s="61" t="s">
        <v>56</v>
      </c>
      <c r="E55" s="16" t="s">
        <v>57</v>
      </c>
      <c r="F55" s="16" t="s">
        <v>21</v>
      </c>
      <c r="G55" s="17">
        <v>5000</v>
      </c>
      <c r="H55" s="17">
        <v>0.35</v>
      </c>
      <c r="I55" s="57">
        <f t="shared" si="1"/>
        <v>1750</v>
      </c>
    </row>
    <row r="56" customHeight="1" spans="1:9">
      <c r="A56" s="54"/>
      <c r="B56" s="54"/>
      <c r="C56" s="13"/>
      <c r="D56" s="61"/>
      <c r="E56" s="16"/>
      <c r="F56" s="17" t="s">
        <v>22</v>
      </c>
      <c r="G56" s="17">
        <v>5000</v>
      </c>
      <c r="H56" s="17"/>
      <c r="I56" s="57">
        <f t="shared" si="1"/>
        <v>0</v>
      </c>
    </row>
    <row r="57" customHeight="1" spans="1:9">
      <c r="A57" s="54"/>
      <c r="B57" s="54"/>
      <c r="C57" s="13"/>
      <c r="D57" s="61"/>
      <c r="E57" s="16"/>
      <c r="F57" s="17" t="s">
        <v>31</v>
      </c>
      <c r="G57" s="17">
        <f>5000*6</f>
        <v>30000</v>
      </c>
      <c r="H57" s="17">
        <v>0.042</v>
      </c>
      <c r="I57" s="57">
        <f t="shared" si="1"/>
        <v>1260</v>
      </c>
    </row>
    <row r="58" customHeight="1" spans="1:9">
      <c r="A58" s="54"/>
      <c r="B58" s="54"/>
      <c r="C58" s="13"/>
      <c r="D58" s="61"/>
      <c r="E58" s="16"/>
      <c r="F58" s="14" t="s">
        <v>32</v>
      </c>
      <c r="G58" s="17">
        <v>5000</v>
      </c>
      <c r="H58" s="17">
        <v>1.07</v>
      </c>
      <c r="I58" s="57">
        <f t="shared" si="1"/>
        <v>5350</v>
      </c>
    </row>
    <row r="59" customHeight="1" spans="1:9">
      <c r="A59" s="54"/>
      <c r="B59" s="54"/>
      <c r="C59" s="13"/>
      <c r="D59" s="61"/>
      <c r="E59" s="16"/>
      <c r="F59" s="14" t="s">
        <v>33</v>
      </c>
      <c r="G59" s="17">
        <f>5000*0.01</f>
        <v>50</v>
      </c>
      <c r="H59" s="17">
        <v>0</v>
      </c>
      <c r="I59" s="57">
        <f t="shared" si="1"/>
        <v>0</v>
      </c>
    </row>
    <row r="60" customHeight="1" spans="1:9">
      <c r="I60" s="2">
        <v>165130.08</v>
      </c>
    </row>
    <row r="61" customHeight="1" spans="1:9">
      <c r="I61" s="2">
        <v>54690.5</v>
      </c>
    </row>
  </sheetData>
  <autoFilter xmlns:etc="http://www.wps.cn/officeDocument/2017/etCustomData" ref="B1:I61" etc:filterBottomFollowUsedRange="0">
    <extLst/>
  </autoFilter>
  <mergeCells count="74">
    <mergeCell ref="A1:I1"/>
    <mergeCell ref="A3:A7"/>
    <mergeCell ref="A8:A14"/>
    <mergeCell ref="A15:A18"/>
    <mergeCell ref="A19:A23"/>
    <mergeCell ref="A25:A26"/>
    <mergeCell ref="A27:A30"/>
    <mergeCell ref="A31:A38"/>
    <mergeCell ref="A39:A42"/>
    <mergeCell ref="A43:A46"/>
    <mergeCell ref="A47:A50"/>
    <mergeCell ref="A51:A54"/>
    <mergeCell ref="A55:A59"/>
    <mergeCell ref="B5:B7"/>
    <mergeCell ref="B8:B14"/>
    <mergeCell ref="B15:B18"/>
    <mergeCell ref="B19:B23"/>
    <mergeCell ref="B25:B26"/>
    <mergeCell ref="B27:B30"/>
    <mergeCell ref="B31:B32"/>
    <mergeCell ref="B33:B34"/>
    <mergeCell ref="B37:B38"/>
    <mergeCell ref="B39:B42"/>
    <mergeCell ref="B43:B46"/>
    <mergeCell ref="B47:B50"/>
    <mergeCell ref="B51:B52"/>
    <mergeCell ref="B53:B54"/>
    <mergeCell ref="B55:B59"/>
    <mergeCell ref="C3:C7"/>
    <mergeCell ref="C8:C14"/>
    <mergeCell ref="C15:C18"/>
    <mergeCell ref="C19:C23"/>
    <mergeCell ref="C25:C26"/>
    <mergeCell ref="C27:C30"/>
    <mergeCell ref="C31:C38"/>
    <mergeCell ref="C39:C42"/>
    <mergeCell ref="C43:C46"/>
    <mergeCell ref="C47:C50"/>
    <mergeCell ref="C51:C54"/>
    <mergeCell ref="C55:C59"/>
    <mergeCell ref="D3:D7"/>
    <mergeCell ref="D8:D14"/>
    <mergeCell ref="D15:D18"/>
    <mergeCell ref="D19:D23"/>
    <mergeCell ref="D25:D26"/>
    <mergeCell ref="D27:D30"/>
    <mergeCell ref="D31:D38"/>
    <mergeCell ref="D39:D42"/>
    <mergeCell ref="D43:D46"/>
    <mergeCell ref="D47:D50"/>
    <mergeCell ref="D51:D54"/>
    <mergeCell ref="D55:D59"/>
    <mergeCell ref="E3:E7"/>
    <mergeCell ref="E8:E14"/>
    <mergeCell ref="E15:E18"/>
    <mergeCell ref="E19:E23"/>
    <mergeCell ref="E25:E26"/>
    <mergeCell ref="E27:E30"/>
    <mergeCell ref="E31:E38"/>
    <mergeCell ref="E39:E42"/>
    <mergeCell ref="E43:E46"/>
    <mergeCell ref="E47:E50"/>
    <mergeCell ref="E51:E54"/>
    <mergeCell ref="E55:E59"/>
    <mergeCell ref="H8:H9"/>
    <mergeCell ref="H15:H16"/>
    <mergeCell ref="H19:H20"/>
    <mergeCell ref="H31:H32"/>
    <mergeCell ref="H33:H34"/>
    <mergeCell ref="H39:H40"/>
    <mergeCell ref="H43:H44"/>
    <mergeCell ref="H47:H48"/>
    <mergeCell ref="H51:H52"/>
    <mergeCell ref="H55:H5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workbookViewId="0">
      <pane ySplit="2" topLeftCell="A3" activePane="bottomLeft" state="frozen"/>
      <selection/>
      <selection pane="bottomLeft" activeCell="E30" sqref="E30"/>
    </sheetView>
  </sheetViews>
  <sheetFormatPr defaultColWidth="8.72727272727273" defaultRowHeight="15" customHeight="1"/>
  <cols>
    <col min="1" max="2" width="14.9090909090909" style="1" customWidth="1"/>
    <col min="3" max="3" width="14.5454545454545" style="1" customWidth="1"/>
    <col min="4" max="4" width="12.0909090909091" style="1" customWidth="1"/>
    <col min="5" max="5" width="36.7272727272727" style="1" customWidth="1"/>
    <col min="6" max="6" width="55.5454545454545" style="1" customWidth="1"/>
    <col min="7" max="8" width="11" style="1" customWidth="1"/>
    <col min="9" max="9" width="14.9090909090909" style="2" customWidth="1"/>
    <col min="10" max="10" width="17.3636363636364" style="1" customWidth="1"/>
    <col min="11" max="16384" width="8.72727272727273" style="1"/>
  </cols>
  <sheetData>
    <row r="1" customHeight="1" spans="1:10">
      <c r="A1" s="51" t="s">
        <v>0</v>
      </c>
      <c r="B1" s="52"/>
      <c r="C1" s="52"/>
      <c r="D1" s="52"/>
      <c r="E1" s="52"/>
      <c r="F1" s="52"/>
      <c r="G1" s="52"/>
      <c r="H1" s="52"/>
      <c r="I1" s="53"/>
    </row>
    <row r="2" customHeight="1" spans="1:10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9" t="s">
        <v>6</v>
      </c>
      <c r="G2" s="10" t="s">
        <v>7</v>
      </c>
      <c r="H2" s="11" t="s">
        <v>8</v>
      </c>
      <c r="I2" s="11" t="s">
        <v>58</v>
      </c>
    </row>
    <row r="3" customHeight="1" spans="1:10">
      <c r="A3" s="54">
        <v>45673</v>
      </c>
      <c r="B3" s="55">
        <v>45716</v>
      </c>
      <c r="C3" s="56" t="s">
        <v>10</v>
      </c>
      <c r="D3" s="15" t="s">
        <v>11</v>
      </c>
      <c r="E3" s="16" t="s">
        <v>12</v>
      </c>
      <c r="F3" s="16" t="s">
        <v>59</v>
      </c>
      <c r="G3" s="17">
        <v>2000</v>
      </c>
      <c r="H3" s="17">
        <v>0.04</v>
      </c>
      <c r="I3" s="57">
        <f>G3*H3</f>
        <v>80</v>
      </c>
    </row>
    <row r="4" customHeight="1" spans="1:10">
      <c r="A4" s="54"/>
      <c r="B4" s="58"/>
      <c r="C4" s="59"/>
      <c r="D4" s="15"/>
      <c r="E4" s="16"/>
      <c r="F4" s="17" t="s">
        <v>22</v>
      </c>
      <c r="G4" s="17">
        <v>2000</v>
      </c>
      <c r="H4" s="17"/>
      <c r="I4" s="57">
        <f t="shared" ref="I4:I24" si="0">G4*H4</f>
        <v>0</v>
      </c>
    </row>
    <row r="5" customHeight="1" spans="1:10">
      <c r="A5" s="54"/>
      <c r="B5" s="60">
        <v>45716</v>
      </c>
      <c r="C5" s="59"/>
      <c r="D5" s="15"/>
      <c r="E5" s="16"/>
      <c r="F5" s="17" t="s">
        <v>60</v>
      </c>
      <c r="G5" s="17">
        <f>2010</f>
        <v>2010</v>
      </c>
      <c r="H5" s="17">
        <v>0.0065</v>
      </c>
      <c r="I5" s="57">
        <f t="shared" si="0"/>
        <v>13.065</v>
      </c>
    </row>
    <row r="6" customHeight="1" spans="1:10">
      <c r="A6" s="19">
        <v>45707</v>
      </c>
      <c r="B6" s="27">
        <v>45708</v>
      </c>
      <c r="C6" s="21" t="s">
        <v>61</v>
      </c>
      <c r="D6" s="61" t="s">
        <v>62</v>
      </c>
      <c r="E6" s="16" t="s">
        <v>63</v>
      </c>
      <c r="F6" s="16" t="s">
        <v>64</v>
      </c>
      <c r="G6" s="17">
        <v>98</v>
      </c>
      <c r="H6" s="13">
        <v>0.027</v>
      </c>
      <c r="I6" s="57">
        <f t="shared" si="0"/>
        <v>2.646</v>
      </c>
      <c r="J6" s="1" t="s">
        <v>65</v>
      </c>
    </row>
    <row r="7" customHeight="1" spans="1:10">
      <c r="A7" s="54">
        <v>45708</v>
      </c>
      <c r="B7" s="62">
        <v>45700</v>
      </c>
      <c r="C7" s="56" t="s">
        <v>66</v>
      </c>
      <c r="D7" s="63" t="s">
        <v>67</v>
      </c>
      <c r="E7" s="16" t="s">
        <v>68</v>
      </c>
      <c r="F7" s="13" t="s">
        <v>69</v>
      </c>
      <c r="G7" s="17">
        <v>80</v>
      </c>
      <c r="H7" s="17">
        <v>0.16</v>
      </c>
      <c r="I7" s="57">
        <f t="shared" si="0"/>
        <v>12.8</v>
      </c>
    </row>
    <row r="8" customHeight="1" spans="1:10">
      <c r="A8" s="54">
        <v>45709</v>
      </c>
      <c r="B8" s="64">
        <v>45713</v>
      </c>
      <c r="C8" s="65"/>
      <c r="D8" s="15" t="s">
        <v>37</v>
      </c>
      <c r="E8" s="16" t="s">
        <v>38</v>
      </c>
      <c r="F8" s="16" t="s">
        <v>43</v>
      </c>
      <c r="G8" s="13">
        <v>1611</v>
      </c>
      <c r="H8" s="17">
        <v>0.027</v>
      </c>
      <c r="I8" s="57">
        <f t="shared" si="0"/>
        <v>43.497</v>
      </c>
    </row>
    <row r="9" customHeight="1" spans="1:10">
      <c r="A9" s="54">
        <v>45709</v>
      </c>
      <c r="B9" s="62">
        <v>45733</v>
      </c>
      <c r="C9" s="56"/>
      <c r="D9" s="15" t="s">
        <v>41</v>
      </c>
      <c r="E9" s="16" t="s">
        <v>42</v>
      </c>
      <c r="F9" s="16" t="s">
        <v>21</v>
      </c>
      <c r="G9" s="17">
        <v>20000</v>
      </c>
      <c r="H9" s="17">
        <v>0.05</v>
      </c>
      <c r="I9" s="57">
        <f t="shared" si="0"/>
        <v>1000</v>
      </c>
    </row>
    <row r="10" customHeight="1" spans="1:10">
      <c r="A10" s="54"/>
      <c r="B10" s="66"/>
      <c r="C10" s="59"/>
      <c r="D10" s="13"/>
      <c r="E10" s="16"/>
      <c r="F10" s="17" t="s">
        <v>22</v>
      </c>
      <c r="G10" s="17">
        <v>20000</v>
      </c>
      <c r="H10" s="17"/>
      <c r="I10" s="57">
        <f t="shared" si="0"/>
        <v>0</v>
      </c>
    </row>
    <row r="11" customHeight="1" spans="1:10">
      <c r="A11" s="54"/>
      <c r="B11" s="60">
        <v>45733</v>
      </c>
      <c r="C11" s="59"/>
      <c r="D11" s="13"/>
      <c r="E11" s="16"/>
      <c r="F11" s="16" t="s">
        <v>70</v>
      </c>
      <c r="G11" s="17">
        <v>13</v>
      </c>
      <c r="H11" s="17">
        <v>0.05</v>
      </c>
      <c r="I11" s="57">
        <f t="shared" si="0"/>
        <v>0.65</v>
      </c>
    </row>
    <row r="12" customHeight="1" spans="1:10">
      <c r="A12" s="54"/>
      <c r="B12" s="60"/>
      <c r="C12" s="59"/>
      <c r="D12" s="13"/>
      <c r="E12" s="16"/>
      <c r="F12" s="17" t="s">
        <v>22</v>
      </c>
      <c r="G12" s="17">
        <v>13</v>
      </c>
      <c r="H12" s="17"/>
      <c r="I12" s="57">
        <f t="shared" si="0"/>
        <v>0</v>
      </c>
    </row>
    <row r="13" customHeight="1" spans="1:10">
      <c r="A13" s="54"/>
      <c r="B13" s="54">
        <v>45733</v>
      </c>
      <c r="C13" s="59"/>
      <c r="D13" s="13"/>
      <c r="E13" s="16"/>
      <c r="F13" s="16" t="s">
        <v>71</v>
      </c>
      <c r="G13" s="17">
        <v>2000</v>
      </c>
      <c r="H13" s="17">
        <v>0.0345</v>
      </c>
      <c r="I13" s="57">
        <f t="shared" si="0"/>
        <v>69</v>
      </c>
    </row>
    <row r="14" customHeight="1" spans="1:10">
      <c r="A14" s="54"/>
      <c r="B14" s="54"/>
      <c r="C14" s="59"/>
      <c r="D14" s="13"/>
      <c r="E14" s="16"/>
      <c r="F14" s="17" t="s">
        <v>22</v>
      </c>
      <c r="G14" s="17">
        <v>2000</v>
      </c>
      <c r="H14" s="17">
        <v>0.017</v>
      </c>
      <c r="I14" s="57">
        <f t="shared" si="0"/>
        <v>34</v>
      </c>
    </row>
    <row r="15" customHeight="1" spans="1:10">
      <c r="A15" s="54"/>
      <c r="B15" s="54"/>
      <c r="C15" s="59"/>
      <c r="D15" s="13"/>
      <c r="E15" s="16"/>
      <c r="F15" s="14" t="s">
        <v>72</v>
      </c>
      <c r="G15" s="17">
        <v>700</v>
      </c>
      <c r="H15" s="17">
        <v>0.049</v>
      </c>
      <c r="I15" s="57">
        <f t="shared" si="0"/>
        <v>34.3</v>
      </c>
    </row>
    <row r="16" customHeight="1" spans="1:10">
      <c r="A16" s="54"/>
      <c r="B16" s="60">
        <v>45727</v>
      </c>
      <c r="C16" s="59"/>
      <c r="D16" s="13"/>
      <c r="E16" s="16"/>
      <c r="F16" s="17" t="s">
        <v>73</v>
      </c>
      <c r="G16" s="17">
        <f>2000*4</f>
        <v>8000</v>
      </c>
      <c r="H16" s="17">
        <v>0.0072</v>
      </c>
      <c r="I16" s="57">
        <f t="shared" si="0"/>
        <v>57.6</v>
      </c>
    </row>
    <row r="17" customHeight="1" spans="1:10">
      <c r="A17" s="54">
        <v>45713</v>
      </c>
      <c r="B17" s="62">
        <v>45720</v>
      </c>
      <c r="C17" s="56" t="s">
        <v>74</v>
      </c>
      <c r="D17" s="61" t="s">
        <v>75</v>
      </c>
      <c r="E17" s="16" t="s">
        <v>38</v>
      </c>
      <c r="F17" s="14" t="s">
        <v>21</v>
      </c>
      <c r="G17" s="13">
        <v>1125</v>
      </c>
      <c r="H17" s="17">
        <v>0.043</v>
      </c>
      <c r="I17" s="57">
        <f t="shared" si="0"/>
        <v>48.375</v>
      </c>
      <c r="J17" s="1" t="s">
        <v>65</v>
      </c>
    </row>
    <row r="18" customHeight="1" spans="1:10">
      <c r="A18" s="54"/>
      <c r="B18" s="62">
        <v>45719</v>
      </c>
      <c r="C18" s="59"/>
      <c r="D18" s="61"/>
      <c r="E18" s="16"/>
      <c r="F18" s="17" t="s">
        <v>23</v>
      </c>
      <c r="G18" s="13">
        <f>1125*4</f>
        <v>4500</v>
      </c>
      <c r="H18" s="17">
        <v>0.0072</v>
      </c>
      <c r="I18" s="57">
        <f t="shared" si="0"/>
        <v>32.4</v>
      </c>
    </row>
    <row r="19" customHeight="1" spans="1:10">
      <c r="A19" s="54"/>
      <c r="B19" s="62">
        <v>45715</v>
      </c>
      <c r="C19" s="59"/>
      <c r="D19" s="61"/>
      <c r="E19" s="16"/>
      <c r="F19" s="16" t="s">
        <v>43</v>
      </c>
      <c r="G19" s="13">
        <v>1125</v>
      </c>
      <c r="H19" s="17">
        <v>0.027</v>
      </c>
      <c r="I19" s="57">
        <f t="shared" si="0"/>
        <v>30.375</v>
      </c>
    </row>
    <row r="20" customHeight="1" spans="1:10">
      <c r="A20" s="27">
        <v>45715</v>
      </c>
      <c r="B20" s="27">
        <v>45722</v>
      </c>
      <c r="C20" s="28" t="s">
        <v>76</v>
      </c>
      <c r="D20" s="67" t="s">
        <v>77</v>
      </c>
      <c r="E20" s="56" t="s">
        <v>78</v>
      </c>
      <c r="F20" s="14" t="s">
        <v>26</v>
      </c>
      <c r="G20" s="13">
        <v>30000</v>
      </c>
      <c r="H20" s="17">
        <v>0.05</v>
      </c>
      <c r="I20" s="57">
        <f t="shared" si="0"/>
        <v>1500</v>
      </c>
      <c r="J20" s="1" t="s">
        <v>65</v>
      </c>
    </row>
    <row r="21" customHeight="1" spans="1:10">
      <c r="A21" s="31"/>
      <c r="B21" s="31"/>
      <c r="C21" s="32"/>
      <c r="D21" s="68"/>
      <c r="E21" s="56"/>
      <c r="F21" s="13" t="s">
        <v>22</v>
      </c>
      <c r="G21" s="13">
        <v>30000</v>
      </c>
      <c r="H21" s="17"/>
      <c r="I21" s="57">
        <f t="shared" si="0"/>
        <v>0</v>
      </c>
    </row>
    <row r="22" customHeight="1" spans="1:10">
      <c r="A22" s="31"/>
      <c r="B22" s="69">
        <v>45717</v>
      </c>
      <c r="C22" s="32"/>
      <c r="D22" s="68"/>
      <c r="E22" s="59"/>
      <c r="F22" s="13" t="s">
        <v>23</v>
      </c>
      <c r="G22" s="13">
        <f>30000*4</f>
        <v>120000</v>
      </c>
      <c r="H22" s="13">
        <v>0.0072</v>
      </c>
      <c r="I22" s="57">
        <f t="shared" si="0"/>
        <v>864</v>
      </c>
    </row>
    <row r="23" customHeight="1" spans="1:10">
      <c r="A23" s="36"/>
      <c r="B23" s="69">
        <v>45724</v>
      </c>
      <c r="C23" s="35"/>
      <c r="D23" s="70"/>
      <c r="E23" s="59"/>
      <c r="F23" s="16" t="s">
        <v>79</v>
      </c>
      <c r="G23" s="13">
        <v>30000</v>
      </c>
      <c r="H23" s="17">
        <v>0.024</v>
      </c>
      <c r="I23" s="57">
        <f t="shared" si="0"/>
        <v>720</v>
      </c>
    </row>
    <row r="24" customHeight="1" spans="1:10">
      <c r="A24" s="24">
        <v>45721</v>
      </c>
      <c r="B24" s="24">
        <v>45722</v>
      </c>
      <c r="C24" s="16"/>
      <c r="D24" s="61" t="s">
        <v>80</v>
      </c>
      <c r="E24" s="16" t="s">
        <v>81</v>
      </c>
      <c r="F24" s="13" t="s">
        <v>82</v>
      </c>
      <c r="G24" s="17">
        <v>320</v>
      </c>
      <c r="H24" s="13">
        <v>0.0072</v>
      </c>
      <c r="I24" s="57">
        <f t="shared" si="0"/>
        <v>2.304</v>
      </c>
      <c r="J24" s="1" t="s">
        <v>65</v>
      </c>
    </row>
    <row r="25" customHeight="1" spans="1:10">
      <c r="I25" s="2">
        <f>SUM(I3:I24)</f>
        <v>4545.012</v>
      </c>
    </row>
  </sheetData>
  <autoFilter xmlns:etc="http://www.wps.cn/officeDocument/2017/etCustomData" ref="B1:I25" etc:filterBottomFollowUsedRange="0">
    <extLst/>
  </autoFilter>
  <mergeCells count="26">
    <mergeCell ref="A1:I1"/>
    <mergeCell ref="A3:A5"/>
    <mergeCell ref="A9:A16"/>
    <mergeCell ref="A17:A19"/>
    <mergeCell ref="A20:A23"/>
    <mergeCell ref="B3:B4"/>
    <mergeCell ref="B9:B10"/>
    <mergeCell ref="B11:B12"/>
    <mergeCell ref="B13:B15"/>
    <mergeCell ref="B20:B21"/>
    <mergeCell ref="C3:C5"/>
    <mergeCell ref="C9:C16"/>
    <mergeCell ref="C17:C19"/>
    <mergeCell ref="C20:C23"/>
    <mergeCell ref="D3:D5"/>
    <mergeCell ref="D9:D16"/>
    <mergeCell ref="D17:D19"/>
    <mergeCell ref="D20:D23"/>
    <mergeCell ref="E3:E5"/>
    <mergeCell ref="E9:E16"/>
    <mergeCell ref="E17:E19"/>
    <mergeCell ref="E20:E23"/>
    <mergeCell ref="H3:H4"/>
    <mergeCell ref="H9:H10"/>
    <mergeCell ref="H11:H12"/>
    <mergeCell ref="H20:H2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zoomScale="85" zoomScaleNormal="85" workbookViewId="0">
      <pane ySplit="2" topLeftCell="A13" activePane="bottomLeft" state="frozen"/>
      <selection/>
      <selection pane="bottomLeft" activeCell="C35" sqref="C35"/>
    </sheetView>
  </sheetViews>
  <sheetFormatPr defaultColWidth="8.72727272727273" defaultRowHeight="23" customHeight="1"/>
  <cols>
    <col min="1" max="2" width="20.3636363636364" style="1" customWidth="1"/>
    <col min="3" max="3" width="13.9090909090909" style="1" customWidth="1"/>
    <col min="4" max="4" width="20.3636363636364" style="1" customWidth="1"/>
    <col min="5" max="5" width="33.2363636363636" style="1" customWidth="1"/>
    <col min="6" max="6" width="46.8181818181818" style="1" customWidth="1"/>
    <col min="7" max="8" width="20.3636363636364" style="1" customWidth="1"/>
    <col min="9" max="9" width="20.3636363636364" style="2" customWidth="1"/>
    <col min="10" max="16384" width="8.72727272727273" style="1"/>
  </cols>
  <sheetData>
    <row r="1" customHeight="1" spans="1:9">
      <c r="A1" s="3" t="s">
        <v>83</v>
      </c>
      <c r="B1" s="4"/>
      <c r="C1" s="4"/>
      <c r="D1" s="5"/>
      <c r="E1" s="4"/>
      <c r="F1" s="4"/>
      <c r="G1" s="4"/>
      <c r="H1" s="4"/>
      <c r="I1" s="6"/>
    </row>
    <row r="2" customHeight="1" spans="1:9">
      <c r="A2" s="7" t="s">
        <v>1</v>
      </c>
      <c r="B2" s="7" t="s">
        <v>84</v>
      </c>
      <c r="C2" s="8" t="s">
        <v>3</v>
      </c>
      <c r="D2" s="7" t="s">
        <v>4</v>
      </c>
      <c r="E2" s="7" t="s">
        <v>5</v>
      </c>
      <c r="F2" s="9" t="s">
        <v>6</v>
      </c>
      <c r="G2" s="10" t="s">
        <v>7</v>
      </c>
      <c r="H2" s="11" t="s">
        <v>8</v>
      </c>
      <c r="I2" s="11" t="s">
        <v>9</v>
      </c>
    </row>
    <row r="3" customHeight="1" spans="1:9">
      <c r="A3" s="12">
        <v>45477</v>
      </c>
      <c r="B3" s="13" t="s">
        <v>85</v>
      </c>
      <c r="C3" s="14">
        <v>58147</v>
      </c>
      <c r="D3" s="15" t="s">
        <v>86</v>
      </c>
      <c r="E3" s="16" t="s">
        <v>87</v>
      </c>
      <c r="F3" s="16" t="s">
        <v>26</v>
      </c>
      <c r="G3" s="17">
        <v>2900</v>
      </c>
      <c r="H3" s="17">
        <v>0.35</v>
      </c>
      <c r="I3" s="18">
        <f>G4*H3</f>
        <v>1015</v>
      </c>
    </row>
    <row r="4" customHeight="1" spans="1:9">
      <c r="A4" s="12"/>
      <c r="B4" s="13"/>
      <c r="C4" s="13"/>
      <c r="D4" s="15"/>
      <c r="E4" s="16"/>
      <c r="F4" s="17" t="s">
        <v>22</v>
      </c>
      <c r="G4" s="17">
        <v>2900</v>
      </c>
      <c r="H4" s="17"/>
      <c r="I4" s="18"/>
    </row>
    <row r="5" customHeight="1" spans="1:9">
      <c r="A5" s="12"/>
      <c r="B5" s="13"/>
      <c r="C5" s="13"/>
      <c r="D5" s="15"/>
      <c r="E5" s="16"/>
      <c r="F5" s="17" t="s">
        <v>88</v>
      </c>
      <c r="G5" s="17">
        <f>1600*4</f>
        <v>6400</v>
      </c>
      <c r="H5" s="17">
        <v>0.042</v>
      </c>
      <c r="I5" s="18">
        <f t="shared" ref="I5:I13" si="0">G5*H5</f>
        <v>268.8</v>
      </c>
    </row>
    <row r="6" customHeight="1" spans="1:9">
      <c r="A6" s="12"/>
      <c r="B6" s="13"/>
      <c r="C6" s="13"/>
      <c r="D6" s="15"/>
      <c r="E6" s="16"/>
      <c r="F6" s="17" t="s">
        <v>89</v>
      </c>
      <c r="G6" s="17">
        <f>1300*5</f>
        <v>6500</v>
      </c>
      <c r="H6" s="17">
        <v>0.042</v>
      </c>
      <c r="I6" s="18">
        <f t="shared" si="0"/>
        <v>273</v>
      </c>
    </row>
    <row r="7" customHeight="1" spans="1:9">
      <c r="A7" s="12"/>
      <c r="B7" s="13"/>
      <c r="C7" s="13"/>
      <c r="D7" s="15"/>
      <c r="E7" s="16"/>
      <c r="F7" s="16" t="s">
        <v>90</v>
      </c>
      <c r="G7" s="17">
        <v>2900</v>
      </c>
      <c r="H7" s="17">
        <v>0.095</v>
      </c>
      <c r="I7" s="18">
        <f t="shared" si="0"/>
        <v>275.5</v>
      </c>
    </row>
    <row r="8" customHeight="1" spans="1:9">
      <c r="A8" s="19">
        <v>45478</v>
      </c>
      <c r="B8" s="20" t="s">
        <v>91</v>
      </c>
      <c r="C8" s="20"/>
      <c r="D8" s="15" t="s">
        <v>92</v>
      </c>
      <c r="E8" s="16" t="s">
        <v>93</v>
      </c>
      <c r="F8" s="16" t="s">
        <v>94</v>
      </c>
      <c r="G8" s="17">
        <v>20000</v>
      </c>
      <c r="H8" s="17">
        <v>0.2</v>
      </c>
      <c r="I8" s="18">
        <f t="shared" si="0"/>
        <v>4000</v>
      </c>
    </row>
    <row r="9" customHeight="1" spans="1:9">
      <c r="A9" s="19"/>
      <c r="B9" s="20"/>
      <c r="C9" s="20"/>
      <c r="D9" s="13"/>
      <c r="E9" s="16"/>
      <c r="F9" s="17" t="s">
        <v>95</v>
      </c>
      <c r="G9" s="17">
        <v>80000</v>
      </c>
      <c r="H9" s="17">
        <v>0.042</v>
      </c>
      <c r="I9" s="18">
        <f t="shared" si="0"/>
        <v>3360</v>
      </c>
    </row>
    <row r="10" customHeight="1" spans="1:9">
      <c r="A10" s="19"/>
      <c r="B10" s="20"/>
      <c r="C10" s="20"/>
      <c r="D10" s="13"/>
      <c r="E10" s="16"/>
      <c r="F10" s="16" t="s">
        <v>96</v>
      </c>
      <c r="G10" s="17">
        <v>20000</v>
      </c>
      <c r="H10" s="17">
        <v>0.2</v>
      </c>
      <c r="I10" s="18">
        <f t="shared" si="0"/>
        <v>4000</v>
      </c>
    </row>
    <row r="11" customHeight="1" spans="1:9">
      <c r="A11" s="19">
        <v>45483</v>
      </c>
      <c r="B11" s="20" t="s">
        <v>91</v>
      </c>
      <c r="C11" s="20"/>
      <c r="D11" s="15" t="s">
        <v>97</v>
      </c>
      <c r="E11" s="16" t="s">
        <v>98</v>
      </c>
      <c r="F11" s="21" t="s">
        <v>94</v>
      </c>
      <c r="G11" s="22">
        <v>20000</v>
      </c>
      <c r="H11" s="20">
        <v>0.35</v>
      </c>
      <c r="I11" s="23">
        <f t="shared" si="0"/>
        <v>7000</v>
      </c>
    </row>
    <row r="12" customHeight="1" spans="1:9">
      <c r="A12" s="19"/>
      <c r="B12" s="20"/>
      <c r="C12" s="20"/>
      <c r="D12" s="15"/>
      <c r="E12" s="16"/>
      <c r="F12" s="17" t="s">
        <v>22</v>
      </c>
      <c r="G12" s="17">
        <v>20000</v>
      </c>
      <c r="H12" s="20"/>
      <c r="I12" s="23">
        <f t="shared" si="0"/>
        <v>0</v>
      </c>
    </row>
    <row r="13" customHeight="1" spans="1:9">
      <c r="A13" s="19"/>
      <c r="B13" s="20"/>
      <c r="C13" s="20"/>
      <c r="D13" s="15"/>
      <c r="E13" s="16"/>
      <c r="F13" s="16" t="s">
        <v>99</v>
      </c>
      <c r="G13" s="17">
        <v>20000</v>
      </c>
      <c r="H13" s="17">
        <v>0.12</v>
      </c>
      <c r="I13" s="23">
        <f t="shared" si="0"/>
        <v>2400</v>
      </c>
    </row>
    <row r="14" customHeight="1" spans="1:9">
      <c r="A14" s="19"/>
      <c r="B14" s="20"/>
      <c r="C14" s="20"/>
      <c r="D14" s="15"/>
      <c r="E14" s="16"/>
      <c r="F14" s="20" t="s">
        <v>100</v>
      </c>
      <c r="G14" s="17">
        <f>20000*4</f>
        <v>80000</v>
      </c>
      <c r="H14" s="17">
        <v>0.042</v>
      </c>
      <c r="I14" s="23">
        <f t="shared" ref="I14:I22" si="1">G14*H14</f>
        <v>3360</v>
      </c>
    </row>
    <row r="15" customHeight="1" spans="1:9">
      <c r="A15" s="19"/>
      <c r="B15" s="20"/>
      <c r="C15" s="20"/>
      <c r="D15" s="15"/>
      <c r="E15" s="16"/>
      <c r="F15" s="21" t="s">
        <v>96</v>
      </c>
      <c r="G15" s="22">
        <v>20000</v>
      </c>
      <c r="H15" s="20">
        <v>0.35</v>
      </c>
      <c r="I15" s="23">
        <f t="shared" si="1"/>
        <v>7000</v>
      </c>
    </row>
    <row r="16" customHeight="1" spans="1:9">
      <c r="A16" s="19"/>
      <c r="B16" s="20"/>
      <c r="C16" s="20"/>
      <c r="D16" s="15"/>
      <c r="E16" s="16"/>
      <c r="F16" s="17" t="s">
        <v>22</v>
      </c>
      <c r="G16" s="17">
        <v>20000</v>
      </c>
      <c r="H16" s="20"/>
      <c r="I16" s="23">
        <f t="shared" si="1"/>
        <v>0</v>
      </c>
    </row>
    <row r="17" customHeight="1" spans="1:10">
      <c r="A17" s="19"/>
      <c r="B17" s="20"/>
      <c r="C17" s="20"/>
      <c r="D17" s="15"/>
      <c r="E17" s="16"/>
      <c r="F17" s="17" t="s">
        <v>101</v>
      </c>
      <c r="G17" s="17">
        <f>20000*4</f>
        <v>80000</v>
      </c>
      <c r="H17" s="17">
        <v>0.042</v>
      </c>
      <c r="I17" s="23">
        <f t="shared" si="1"/>
        <v>3360</v>
      </c>
    </row>
    <row r="18" customHeight="1" spans="1:10">
      <c r="A18" s="24">
        <v>45498</v>
      </c>
      <c r="B18" s="17" t="s">
        <v>85</v>
      </c>
      <c r="C18" s="16">
        <v>59602</v>
      </c>
      <c r="D18" s="25" t="s">
        <v>102</v>
      </c>
      <c r="E18" s="16" t="s">
        <v>103</v>
      </c>
      <c r="F18" s="16" t="s">
        <v>26</v>
      </c>
      <c r="G18" s="17">
        <v>12000</v>
      </c>
      <c r="H18" s="17">
        <v>0.35</v>
      </c>
      <c r="I18" s="26">
        <f t="shared" si="1"/>
        <v>4200</v>
      </c>
    </row>
    <row r="19" customHeight="1" spans="1:10">
      <c r="A19" s="24"/>
      <c r="B19" s="17"/>
      <c r="C19" s="17"/>
      <c r="D19" s="25"/>
      <c r="E19" s="16"/>
      <c r="F19" s="17" t="s">
        <v>22</v>
      </c>
      <c r="G19" s="17">
        <v>12000</v>
      </c>
      <c r="H19" s="17"/>
      <c r="I19" s="26">
        <f t="shared" si="1"/>
        <v>0</v>
      </c>
    </row>
    <row r="20" customHeight="1" spans="1:10">
      <c r="A20" s="24"/>
      <c r="B20" s="17"/>
      <c r="C20" s="17"/>
      <c r="D20" s="25"/>
      <c r="E20" s="16"/>
      <c r="F20" s="17" t="s">
        <v>104</v>
      </c>
      <c r="G20" s="17">
        <f>12000*5</f>
        <v>60000</v>
      </c>
      <c r="H20" s="17">
        <v>0.042</v>
      </c>
      <c r="I20" s="26">
        <f t="shared" si="1"/>
        <v>2520</v>
      </c>
    </row>
    <row r="21" customHeight="1" spans="1:10">
      <c r="A21" s="24"/>
      <c r="B21" s="17"/>
      <c r="C21" s="17"/>
      <c r="D21" s="25"/>
      <c r="E21" s="16"/>
      <c r="F21" s="16" t="s">
        <v>90</v>
      </c>
      <c r="G21" s="17">
        <v>12000</v>
      </c>
      <c r="H21" s="17">
        <v>0.095</v>
      </c>
      <c r="I21" s="26">
        <f t="shared" si="1"/>
        <v>1140</v>
      </c>
      <c r="J21" s="1" t="s">
        <v>105</v>
      </c>
    </row>
    <row r="22" customHeight="1" spans="1:10">
      <c r="A22" s="12">
        <v>45502</v>
      </c>
      <c r="B22" s="13" t="s">
        <v>85</v>
      </c>
      <c r="C22" s="14">
        <v>58147</v>
      </c>
      <c r="D22" s="15" t="s">
        <v>106</v>
      </c>
      <c r="E22" s="16" t="s">
        <v>107</v>
      </c>
      <c r="F22" s="16" t="s">
        <v>26</v>
      </c>
      <c r="G22" s="17">
        <v>1448</v>
      </c>
      <c r="H22" s="17">
        <v>0.35</v>
      </c>
      <c r="I22" s="23">
        <f t="shared" si="1"/>
        <v>506.8</v>
      </c>
    </row>
    <row r="23" customHeight="1" spans="1:10">
      <c r="A23" s="12"/>
      <c r="B23" s="13"/>
      <c r="C23" s="13"/>
      <c r="D23" s="15"/>
      <c r="E23" s="16"/>
      <c r="F23" s="17" t="s">
        <v>22</v>
      </c>
      <c r="G23" s="17">
        <v>1448</v>
      </c>
      <c r="H23" s="17"/>
      <c r="I23" s="23">
        <v>0</v>
      </c>
    </row>
    <row r="24" customHeight="1" spans="1:10">
      <c r="A24" s="12"/>
      <c r="B24" s="13"/>
      <c r="C24" s="13"/>
      <c r="D24" s="15"/>
      <c r="E24" s="16"/>
      <c r="F24" s="17" t="s">
        <v>88</v>
      </c>
      <c r="G24" s="17">
        <f>848*4</f>
        <v>3392</v>
      </c>
      <c r="H24" s="17">
        <v>0.042</v>
      </c>
      <c r="I24" s="23">
        <f t="shared" ref="I24:I34" si="2">G24*H24</f>
        <v>142.464</v>
      </c>
    </row>
    <row r="25" customHeight="1" spans="1:10">
      <c r="A25" s="12"/>
      <c r="B25" s="13"/>
      <c r="C25" s="13"/>
      <c r="D25" s="15"/>
      <c r="E25" s="16"/>
      <c r="F25" s="17" t="s">
        <v>89</v>
      </c>
      <c r="G25" s="17">
        <f>600*5</f>
        <v>3000</v>
      </c>
      <c r="H25" s="17">
        <v>0.042</v>
      </c>
      <c r="I25" s="23">
        <f t="shared" si="2"/>
        <v>126</v>
      </c>
    </row>
    <row r="26" customHeight="1" spans="1:10">
      <c r="A26" s="12"/>
      <c r="B26" s="13"/>
      <c r="C26" s="13"/>
      <c r="D26" s="15"/>
      <c r="E26" s="16"/>
      <c r="F26" s="16" t="s">
        <v>90</v>
      </c>
      <c r="G26" s="17">
        <v>1448</v>
      </c>
      <c r="H26" s="17">
        <v>0.095</v>
      </c>
      <c r="I26" s="23">
        <f t="shared" si="2"/>
        <v>137.56</v>
      </c>
    </row>
    <row r="27" customHeight="1" spans="1:10">
      <c r="A27" s="27">
        <v>45511</v>
      </c>
      <c r="B27" s="28" t="s">
        <v>91</v>
      </c>
      <c r="C27" s="28"/>
      <c r="D27" s="29" t="s">
        <v>108</v>
      </c>
      <c r="E27" s="30" t="s">
        <v>109</v>
      </c>
      <c r="F27" s="21" t="s">
        <v>94</v>
      </c>
      <c r="G27" s="22">
        <v>16000</v>
      </c>
      <c r="H27" s="28">
        <v>0.35</v>
      </c>
      <c r="I27" s="18">
        <f t="shared" si="2"/>
        <v>5600</v>
      </c>
    </row>
    <row r="28" customHeight="1" spans="1:10">
      <c r="A28" s="31"/>
      <c r="B28" s="32"/>
      <c r="C28" s="32"/>
      <c r="D28" s="33"/>
      <c r="E28" s="34"/>
      <c r="F28" s="17" t="s">
        <v>22</v>
      </c>
      <c r="G28" s="17">
        <v>16000</v>
      </c>
      <c r="H28" s="35"/>
      <c r="I28" s="18">
        <f t="shared" si="2"/>
        <v>0</v>
      </c>
    </row>
    <row r="29" customHeight="1" spans="1:10">
      <c r="A29" s="31"/>
      <c r="B29" s="32"/>
      <c r="C29" s="32"/>
      <c r="D29" s="33"/>
      <c r="E29" s="34"/>
      <c r="F29" s="16" t="s">
        <v>110</v>
      </c>
      <c r="G29" s="17">
        <v>16000</v>
      </c>
      <c r="H29" s="17">
        <v>0.12</v>
      </c>
      <c r="I29" s="18">
        <f t="shared" si="2"/>
        <v>1920</v>
      </c>
    </row>
    <row r="30" customHeight="1" spans="1:10">
      <c r="A30" s="31"/>
      <c r="B30" s="32"/>
      <c r="C30" s="32"/>
      <c r="D30" s="33"/>
      <c r="E30" s="34"/>
      <c r="F30" s="20" t="s">
        <v>100</v>
      </c>
      <c r="G30" s="17">
        <f>16000*4</f>
        <v>64000</v>
      </c>
      <c r="H30" s="17">
        <v>0.042</v>
      </c>
      <c r="I30" s="18">
        <f t="shared" si="2"/>
        <v>2688</v>
      </c>
    </row>
    <row r="31" customHeight="1" spans="1:10">
      <c r="A31" s="31"/>
      <c r="B31" s="32"/>
      <c r="C31" s="32"/>
      <c r="D31" s="33"/>
      <c r="E31" s="34"/>
      <c r="F31" s="21" t="s">
        <v>96</v>
      </c>
      <c r="G31" s="22">
        <v>16000</v>
      </c>
      <c r="H31" s="28">
        <v>0.35</v>
      </c>
      <c r="I31" s="18">
        <f t="shared" si="2"/>
        <v>5600</v>
      </c>
    </row>
    <row r="32" customHeight="1" spans="1:10">
      <c r="A32" s="31"/>
      <c r="B32" s="32"/>
      <c r="C32" s="32"/>
      <c r="D32" s="33"/>
      <c r="E32" s="34"/>
      <c r="F32" s="17" t="s">
        <v>22</v>
      </c>
      <c r="G32" s="17">
        <v>16000</v>
      </c>
      <c r="H32" s="35"/>
      <c r="I32" s="18">
        <f t="shared" si="2"/>
        <v>0</v>
      </c>
    </row>
    <row r="33" customHeight="1" spans="1:10">
      <c r="A33" s="31"/>
      <c r="B33" s="32"/>
      <c r="C33" s="32"/>
      <c r="D33" s="33"/>
      <c r="E33" s="34"/>
      <c r="F33" s="17" t="s">
        <v>101</v>
      </c>
      <c r="G33" s="17">
        <f>16000*4</f>
        <v>64000</v>
      </c>
      <c r="H33" s="17">
        <v>0.042</v>
      </c>
      <c r="I33" s="18">
        <f t="shared" si="2"/>
        <v>2688</v>
      </c>
      <c r="J33" s="1" t="s">
        <v>111</v>
      </c>
    </row>
    <row r="34" customHeight="1" spans="1:10">
      <c r="A34" s="36"/>
      <c r="B34" s="35"/>
      <c r="C34" s="35"/>
      <c r="D34" s="37"/>
      <c r="E34" s="38"/>
      <c r="F34" s="16" t="s">
        <v>79</v>
      </c>
      <c r="G34" s="17">
        <v>32000</v>
      </c>
      <c r="H34" s="17">
        <v>0.137</v>
      </c>
      <c r="I34" s="18">
        <f t="shared" si="2"/>
        <v>4384</v>
      </c>
    </row>
    <row r="35" customHeight="1" spans="1:10">
      <c r="I35" s="39">
        <f>SUM(I3:I34)</f>
        <v>67965.124</v>
      </c>
    </row>
    <row r="38" hidden="1" customHeight="1" spans="1:10">
      <c r="A38" s="40" t="s">
        <v>112</v>
      </c>
      <c r="B38" s="40"/>
      <c r="C38" s="40"/>
      <c r="D38" s="40"/>
      <c r="E38" s="40"/>
      <c r="F38" s="40"/>
      <c r="G38" s="40"/>
      <c r="H38" s="40"/>
      <c r="I38" s="40"/>
      <c r="J38" s="40"/>
    </row>
    <row r="39" hidden="1" customHeight="1" spans="1:10">
      <c r="A39" s="41" t="s">
        <v>113</v>
      </c>
      <c r="B39" s="41" t="s">
        <v>114</v>
      </c>
      <c r="C39" s="41" t="s">
        <v>115</v>
      </c>
      <c r="D39" s="42" t="s">
        <v>116</v>
      </c>
      <c r="E39" s="41" t="s">
        <v>117</v>
      </c>
      <c r="F39" s="43" t="s">
        <v>118</v>
      </c>
      <c r="G39" s="41" t="s">
        <v>119</v>
      </c>
      <c r="H39" s="41" t="s">
        <v>120</v>
      </c>
      <c r="I39" s="42" t="s">
        <v>121</v>
      </c>
      <c r="J39" s="41" t="s">
        <v>122</v>
      </c>
    </row>
    <row r="40" hidden="1" customHeight="1" spans="1:10">
      <c r="A40" s="41"/>
      <c r="B40" s="41"/>
      <c r="C40" s="41"/>
      <c r="D40" s="44" t="s">
        <v>123</v>
      </c>
      <c r="E40" s="41"/>
      <c r="F40" s="45" t="s">
        <v>124</v>
      </c>
      <c r="G40" s="41"/>
      <c r="H40" s="41"/>
      <c r="I40" s="46" t="s">
        <v>125</v>
      </c>
      <c r="J40" s="41"/>
    </row>
    <row r="41" hidden="1" customHeight="1" spans="1:10">
      <c r="A41" s="47">
        <v>1</v>
      </c>
      <c r="B41" s="48">
        <v>45559</v>
      </c>
      <c r="C41" s="41" t="s">
        <v>126</v>
      </c>
      <c r="D41" s="41" t="s">
        <v>127</v>
      </c>
      <c r="E41" s="41" t="s">
        <v>128</v>
      </c>
      <c r="F41" s="41" t="s">
        <v>129</v>
      </c>
      <c r="G41" s="41" t="s">
        <v>130</v>
      </c>
      <c r="H41" s="41">
        <v>96000</v>
      </c>
      <c r="I41" s="49">
        <v>7860</v>
      </c>
      <c r="J41" s="41"/>
    </row>
    <row r="42" hidden="1" customHeight="1" spans="1:10">
      <c r="A42" s="41">
        <v>1</v>
      </c>
      <c r="B42" s="48">
        <v>45559</v>
      </c>
      <c r="C42" s="41" t="s">
        <v>126</v>
      </c>
      <c r="D42" s="41" t="s">
        <v>131</v>
      </c>
      <c r="E42" s="41" t="s">
        <v>128</v>
      </c>
      <c r="F42" s="41" t="s">
        <v>129</v>
      </c>
      <c r="G42" s="41" t="s">
        <v>130</v>
      </c>
      <c r="H42" s="41">
        <v>652336</v>
      </c>
      <c r="I42" s="49">
        <v>60105.13</v>
      </c>
      <c r="J42" s="50"/>
    </row>
  </sheetData>
  <autoFilter xmlns:etc="http://www.wps.cn/officeDocument/2017/etCustomData" ref="A1:I35" etc:filterBottomFollowUsedRange="0">
    <extLst/>
  </autoFilter>
  <mergeCells count="47">
    <mergeCell ref="A1:I1"/>
    <mergeCell ref="A38:J38"/>
    <mergeCell ref="A3:A7"/>
    <mergeCell ref="A8:A10"/>
    <mergeCell ref="A11:A17"/>
    <mergeCell ref="A18:A21"/>
    <mergeCell ref="A22:A26"/>
    <mergeCell ref="A27:A34"/>
    <mergeCell ref="A39:A40"/>
    <mergeCell ref="B3:B7"/>
    <mergeCell ref="B8:B10"/>
    <mergeCell ref="B11:B17"/>
    <mergeCell ref="B18:B21"/>
    <mergeCell ref="B22:B26"/>
    <mergeCell ref="B27:B34"/>
    <mergeCell ref="B39:B40"/>
    <mergeCell ref="C3:C7"/>
    <mergeCell ref="C8:C9"/>
    <mergeCell ref="C11:C17"/>
    <mergeCell ref="C18:C21"/>
    <mergeCell ref="C22:C26"/>
    <mergeCell ref="C27:C34"/>
    <mergeCell ref="C39:C40"/>
    <mergeCell ref="D3:D7"/>
    <mergeCell ref="D8:D10"/>
    <mergeCell ref="D11:D17"/>
    <mergeCell ref="D18:D21"/>
    <mergeCell ref="D22:D26"/>
    <mergeCell ref="D27:D34"/>
    <mergeCell ref="E3:E7"/>
    <mergeCell ref="E8:E10"/>
    <mergeCell ref="E11:E17"/>
    <mergeCell ref="E18:E21"/>
    <mergeCell ref="E22:E26"/>
    <mergeCell ref="E27:E34"/>
    <mergeCell ref="E39:E40"/>
    <mergeCell ref="G39:G40"/>
    <mergeCell ref="H3:H4"/>
    <mergeCell ref="H11:H12"/>
    <mergeCell ref="H15:H16"/>
    <mergeCell ref="H18:H19"/>
    <mergeCell ref="H22:H23"/>
    <mergeCell ref="H27:H28"/>
    <mergeCell ref="H31:H32"/>
    <mergeCell ref="H39:H40"/>
    <mergeCell ref="I3:I4"/>
    <mergeCell ref="J39:J4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国内做货-人民币</vt:lpstr>
      <vt:lpstr>国外做货-美金</vt:lpstr>
      <vt:lpstr>产地国内8月-已开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许琴</cp:lastModifiedBy>
  <dcterms:created xsi:type="dcterms:W3CDTF">2017-08-21T10:11:00Z</dcterms:created>
  <dcterms:modified xsi:type="dcterms:W3CDTF">2025-12-26T05:07:55Z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213663926A4F49FA831613D7D0AFBCBA_13</vt:lpwstr>
  </property>
</Properties>
</file>