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'国内做货-人民币'!$B$1:$I$206</definedName>
    <definedName name="_xlnm._FilterDatabase" localSheetId="1" hidden="1">'国外做货-美金'!$B$1:$I$23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<sst xmlns="http://schemas.openxmlformats.org/spreadsheetml/2006/main" count="429" uniqueCount="194">
  <si>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</si>
  <si>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</si>
  <si>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</si>
  <si>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</si>
  <si>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</si>
  <si>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</si>
  <si>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</si>
  <si>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</si>
  <si>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</si>
  <si>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</si>
  <si>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76236/76237/
76238/76239</t>
  </si>
  <si>
    <t>RRNBSK321
工厂：乐维斯</t>
  </si>
  <si>
    <t>LETIZIA 1688-741-800/716
Made in Cambodia 女式大衣
加单1</t>
  </si>
  <si>
    <t>白色吊牌HPBCRFI001-60*95mm-RFID LOGO（800色）</t>
  </si>
  <si>
    <t>价格贴：红 BKSKR24002 蓝 BKSKR24001</t>
  </si>
  <si>
    <t>黑色 吊绳 MRBCGEN004-320*1.5mm</t>
  </si>
  <si>
    <t>白色缎带洗标CLBCGEN003*4页-60*25mm（加页码）（800）</t>
  </si>
  <si>
    <t>空白标 BKKBXM24002（60*25mm）</t>
  </si>
  <si>
    <t>白色吊牌HPBCRFI001-60*95mm-RFID LOGO（716色）</t>
  </si>
  <si>
    <t>白色缎带洗标CLBCGEN003*4页-60*25mm（加页码）（716）</t>
  </si>
  <si>
    <t>白色RFID织标WLBCRFI005-51*51mm</t>
  </si>
  <si>
    <t>白色RFID织标WLBCRFI005-51*51mm-免费损耗1%</t>
  </si>
  <si>
    <t>白色缎带洗标CLBCGEN003*4页-60*25mm（加页码）（800色）</t>
  </si>
  <si>
    <t>白色RFID织标WLBCRFI005-51*51mm-大货样</t>
  </si>
  <si>
    <t>76133/76134/
76135/76136</t>
  </si>
  <si>
    <t>RRNBSK336</t>
  </si>
  <si>
    <t xml:space="preserve"> 5848-741-250/423  MARLENE
Made in Cambodia  女连衣裙</t>
  </si>
  <si>
    <t>白织标WLBCGEN015-55*10mm 
BERSHKA_LABEL_WHITE_07B</t>
  </si>
  <si>
    <t>76392/76393</t>
  </si>
  <si>
    <t>RRNBSK337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</si>
  <si>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>女上装外套</t>
    </r>
  </si>
  <si>
    <t>白色吊牌HPBCRFI001-60*95mm-RFID LOGO</t>
  </si>
  <si>
    <t>白色缎带洗标CLBCGEN003*4页-60*25mm</t>
  </si>
  <si>
    <t>WLBCRFI005 RFID白织标-51*51mm</t>
  </si>
  <si>
    <t>WLBCRFI005 RFID白织标-51*51mm-免费损耗1%</t>
  </si>
  <si>
    <t>WLBCRFI005 RFID白织标-51*51mm-大货样</t>
  </si>
  <si>
    <t>76534/76535/
76536/76537/
76538/76539</t>
  </si>
  <si>
    <t>RRNBSK344
工厂：乐维斯</t>
  </si>
  <si>
    <t xml:space="preserve"> 5849-741-800/318  LUZ
Made in Cambodia  女连衣裙</t>
  </si>
  <si>
    <t>白色吊牌HPBCGEN001-60*95mm</t>
  </si>
  <si>
    <t>RRNBSK352</t>
  </si>
  <si>
    <t>KATE 1415-742-800
Made in  BANGLADESH    女上装
补数</t>
  </si>
  <si>
    <t>价格贴：黑 BKSKR24003</t>
  </si>
  <si>
    <t>RRNBSK353</t>
  </si>
  <si>
    <t xml:space="preserve">JANET 1524-741-700 Made in BANGLADESH 女上装
加单22
</t>
  </si>
  <si>
    <t>白色缎带洗标CLBCGEN003*6页-60*25mm（加页码）</t>
  </si>
  <si>
    <t>WLBCGEN014 白织标-51*51mm</t>
  </si>
  <si>
    <t>RRNBSK354</t>
  </si>
  <si>
    <t>KATE 1415-742-700
Made in  BANGLADESH    女上装
加单18</t>
  </si>
  <si>
    <t>白色缎带洗标CLBCGEN003*6页-60*25mm</t>
  </si>
  <si>
    <t>WLBCRFI005 RFID白织标-51*51mm-损耗1%</t>
  </si>
  <si>
    <t>RRNBSK361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</si>
  <si>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>女上装外套
加单1</t>
    </r>
  </si>
  <si>
    <t>76237/77541  
/77544/77570</t>
  </si>
  <si>
    <t>RRNBSK362
工厂：乐维斯
工厂：三兴</t>
  </si>
  <si>
    <t>LETIZIA 1688-741-800/716
Made in Cambodia 女式大衣
加单2</t>
  </si>
  <si>
    <t>白色吊牌HPBCRFI001-60*95mm-RFID LOGO（800色）（ZALA）</t>
  </si>
  <si>
    <t>24035/24036</t>
  </si>
  <si>
    <t>RRNBSK363</t>
  </si>
  <si>
    <t>KATE 1415-742-700/800
Made in  BANGLADESH    女上装
加单19</t>
  </si>
  <si>
    <t>RRNBSK364</t>
  </si>
  <si>
    <t>JANET 1524-741-700
Made in BANGLADESH 女上装
加单23</t>
  </si>
  <si>
    <t>RRNBSK366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</si>
  <si>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加单2</t>
    </r>
  </si>
  <si>
    <t>WLBCRFI005 RFID白织标-51*51mm（取消）</t>
  </si>
  <si>
    <t>76252/76253/77549/76255
77490（ZALA）</t>
  </si>
  <si>
    <t>RRNBSK373</t>
  </si>
  <si>
    <t>LETIZIA 1688-742-803
Made in BANGLADESH 女式大衣
ZALA</t>
  </si>
  <si>
    <t>白色吊牌HPBCRFI001-60*95mm-RFID LOGO（ZALA）</t>
  </si>
  <si>
    <t>黑色织标WLBCGEN013-51*51mm</t>
  </si>
  <si>
    <t>黑色RFID织标 WLBCRFI016-65*19mm</t>
  </si>
  <si>
    <t>黑色RFID织标 WLBCRFI016-65*19mm-免费损耗1%</t>
  </si>
  <si>
    <t>77557
/76393/77727</t>
  </si>
  <si>
    <t>RRNBSK374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</si>
  <si>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重做主标</t>
    </r>
  </si>
  <si>
    <t>WLBCRFI006 RFID黑织标-51*51mm  (重做)</t>
  </si>
  <si>
    <t>WLBCRFI006 RFID黑织标-51*51mm-免费损耗1%</t>
  </si>
  <si>
    <t>77930/77936/
77946ZALA</t>
  </si>
  <si>
    <t>RRNBSK375</t>
  </si>
  <si>
    <t>LETIZIA 1688-741-800/716
Made in Cambodia 女式大衣
ZALA</t>
  </si>
  <si>
    <t>白色吊牌HPBCRFI001-60*95mm-RFID LOGO（716/800色）（ZALA）</t>
  </si>
  <si>
    <t>黑色织标WLBCGEN013-51*51mm（重做）</t>
  </si>
  <si>
    <t>78018</t>
  </si>
  <si>
    <t>RRNBSK379</t>
  </si>
  <si>
    <t>LETIZIA 1688-742-803
Made in BANGLADESH 女式大衣
加单1</t>
  </si>
  <si>
    <t>白色缎带洗标CLBCGEN003*4页-60*25mm（加页码）</t>
  </si>
  <si>
    <t>RRNBSK383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</si>
  <si>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加单3</t>
    </r>
  </si>
  <si>
    <t xml:space="preserve">WLBCRFI006 RFID黑织标-51*51mm  </t>
  </si>
  <si>
    <t>RRNBSK386</t>
  </si>
  <si>
    <t>JANET 1524-741-700
Made in BANGLADESH 女上装
加单24</t>
  </si>
  <si>
    <t>78302/78303</t>
  </si>
  <si>
    <t>RRNBSK390</t>
  </si>
  <si>
    <t>LETIZIA 1688-742-803
Made in BANGLADESH 女式大衣
加单2</t>
  </si>
  <si>
    <t>RRNBSK391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</si>
  <si>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加单4</t>
    </r>
  </si>
  <si>
    <t>24601/24602</t>
  </si>
  <si>
    <t>RRNBSK394
工厂：乐维斯</t>
  </si>
  <si>
    <t>TC-667 3405-741-984/800
Made in Cambodia 男士下装
加单4</t>
  </si>
  <si>
    <t>白色织标WLBCGEN020(06B）-85*20mm</t>
  </si>
  <si>
    <t>白色RFID织标WLBCRFI015-65*19mm</t>
  </si>
  <si>
    <t>白色RFID织标WLBCRFI015-65*19mm-免费损耗1%</t>
  </si>
  <si>
    <t>/</t>
  </si>
  <si>
    <t>78016/78017</t>
  </si>
  <si>
    <t>RRNBSK384
工厂：三兴</t>
  </si>
  <si>
    <t>LETIZIA 1688-741-800/716
Made in Cambodia 女式大衣
加单3</t>
  </si>
  <si>
    <t>76736</t>
  </si>
  <si>
    <t>RRNBSK358</t>
  </si>
  <si>
    <t>TC-688  8454-741-818
Made in Cambodia 男士下装</t>
  </si>
  <si>
    <t>白色RFID织标WLBCRFI015-65*19mm-大货样</t>
  </si>
  <si>
    <t>RRNBSK385</t>
  </si>
  <si>
    <t>KATE 1415-742-800
Made in  BANGLADESH    女上装
加单20</t>
  </si>
  <si>
    <t>77600/78305/77602</t>
  </si>
  <si>
    <t>RRNBSK388</t>
  </si>
  <si>
    <t>6627-741-800  SCARF  
Made in BANGLADESH 女式大衣</t>
  </si>
  <si>
    <t>白色缎带洗标CLBCGEN003*4页-60*25mm（加页码）（成衣）</t>
  </si>
  <si>
    <t>白色缎带洗标CLBCGEN003*4页-60*25mm（加页码）（围巾）(77600)</t>
  </si>
  <si>
    <t>白色缎带洗标CLBCGEN003*1页-60*25mm（加页码）（围巾）(77600)第一页重做</t>
  </si>
  <si>
    <t>白色缎带洗标CLBCGEN003*4页-60*25mm（加页码）（围巾）</t>
  </si>
  <si>
    <t>空白标 BKKBXM24002（60*25mm）*2</t>
  </si>
  <si>
    <t>RRNBSK398</t>
  </si>
  <si>
    <t>JANET 1524-741-700
Made in BANGLADESH 女上装
加单25</t>
  </si>
  <si>
    <t>24728/24729/24730/24750</t>
  </si>
  <si>
    <t>RRNBSK400</t>
  </si>
  <si>
    <t>3805-742-250/441 ORANGE
Made in China  女上装</t>
  </si>
  <si>
    <t>白色缎带洗标CLBCGEN003*5页-60*25mm（加页码）</t>
  </si>
  <si>
    <t xml:space="preserve">白织标WLBCGEN015-55*10mm </t>
  </si>
  <si>
    <t>24366/24712</t>
  </si>
  <si>
    <t>RRNBSK401</t>
  </si>
  <si>
    <t>KATE 1415-742-700/800
Made in  BANGLADESH    女上装
加单21</t>
  </si>
  <si>
    <t>备库</t>
  </si>
  <si>
    <t>RRNBSK403</t>
  </si>
  <si>
    <t>JANET 1524-741-700
Made in BANGLADESH 女上装
加单26</t>
  </si>
  <si>
    <t>RRNBSK404</t>
  </si>
  <si>
    <t>KATE 1415-742-700/800
Made in  BANGLADESH    女上装
加单22</t>
  </si>
  <si>
    <t>23612/23613</t>
  </si>
  <si>
    <t>RRNBSK359
工厂：乐维斯</t>
  </si>
  <si>
    <t>TC-667 3405-741-984/800
Made in Cambodia 男士下装
加单2</t>
  </si>
  <si>
    <t>24011/24013/
24014/24015</t>
  </si>
  <si>
    <t>RRNBSK367
工厂：乐维斯</t>
  </si>
  <si>
    <t>TC-667 3405-741-984/800
Made in Cambodia 男士下装
加单3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</si>
  <si>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</si>
  <si>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</si>
  <si>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白色缎带洗标CLBCGEN003*4页-60*25mm（加页码）（重做第二页）（800色）</t>
  </si>
  <si>
    <t>白色缎带洗标CLBCGEN003*7页-60*25mm（加页码）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</si>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</sst>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等线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6"/>
  <sheetViews>
    <sheetView zoomScale="85" zoomScaleNormal="85" workbookViewId="0">
      <pane ySplit="2" topLeftCell="A3" activePane="bottomLeft" state="frozen"/>
      <selection/>
      <selection pane="bottomLeft" activeCell="I15" sqref="I15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5.8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77" t="s">
        <v>0</v>
      </c>
      <c r="B1" s="78"/>
      <c r="C1" s="78"/>
      <c r="D1" s="78"/>
      <c r="E1" s="78"/>
      <c r="F1" s="78"/>
      <c r="G1" s="78"/>
      <c r="H1" s="78"/>
      <c r="I1" s="79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70">
        <v>45696</v>
      </c>
      <c r="B3" s="71">
        <v>45716</v>
      </c>
      <c r="C3" s="57" t="s">
        <v>10</v>
      </c>
      <c r="D3" s="80" t="s">
        <v>11</v>
      </c>
      <c r="E3" s="16" t="s">
        <v>12</v>
      </c>
      <c r="F3" s="16" t="s">
        <v>13</v>
      </c>
      <c r="G3" s="17">
        <v>6000</v>
      </c>
      <c r="H3" s="17">
        <v>0.285</v>
      </c>
      <c r="I3" s="73">
        <f>G3*H3</f>
        <v>1710</v>
      </c>
    </row>
    <row r="4" customHeight="1" spans="1:9">
      <c r="A4" s="70"/>
      <c r="B4" s="71"/>
      <c r="C4" s="61"/>
      <c r="D4" s="15"/>
      <c r="E4" s="16"/>
      <c r="F4" s="16" t="s">
        <v>14</v>
      </c>
      <c r="G4" s="17">
        <v>6000</v>
      </c>
      <c r="H4" s="17"/>
      <c r="I4" s="75"/>
    </row>
    <row r="5" customHeight="1" spans="1:9">
      <c r="A5" s="70"/>
      <c r="B5" s="81"/>
      <c r="C5" s="61"/>
      <c r="D5" s="15"/>
      <c r="E5" s="16"/>
      <c r="F5" s="17" t="s">
        <v>15</v>
      </c>
      <c r="G5" s="17">
        <v>6000</v>
      </c>
      <c r="H5" s="17"/>
      <c r="I5" s="76"/>
    </row>
    <row r="6" customHeight="1" spans="1:9">
      <c r="A6" s="70"/>
      <c r="B6" s="71">
        <v>45733</v>
      </c>
      <c r="C6" s="61"/>
      <c r="D6" s="15"/>
      <c r="E6" s="16"/>
      <c r="F6" s="16" t="s">
        <v>13</v>
      </c>
      <c r="G6" s="17">
        <v>8000</v>
      </c>
      <c r="H6" s="17">
        <v>0.285</v>
      </c>
      <c r="I6" s="73">
        <f>G7*H6</f>
        <v>2280</v>
      </c>
    </row>
    <row r="7" customHeight="1" spans="1:9">
      <c r="A7" s="70"/>
      <c r="B7" s="71"/>
      <c r="C7" s="61"/>
      <c r="D7" s="15"/>
      <c r="E7" s="16"/>
      <c r="F7" s="16" t="s">
        <v>14</v>
      </c>
      <c r="G7" s="17">
        <v>8000</v>
      </c>
      <c r="H7" s="17"/>
      <c r="I7" s="75"/>
    </row>
    <row r="8" customHeight="1" spans="1:9">
      <c r="A8" s="70"/>
      <c r="B8" s="71"/>
      <c r="C8" s="61"/>
      <c r="D8" s="15"/>
      <c r="E8" s="16"/>
      <c r="F8" s="17" t="s">
        <v>15</v>
      </c>
      <c r="G8" s="17">
        <v>8000</v>
      </c>
      <c r="H8" s="17"/>
      <c r="I8" s="76"/>
    </row>
    <row r="9" customHeight="1" spans="1:9">
      <c r="A9" s="70"/>
      <c r="B9" s="71"/>
      <c r="C9" s="61"/>
      <c r="D9" s="15"/>
      <c r="E9" s="16"/>
      <c r="F9" s="17" t="s">
        <v>16</v>
      </c>
      <c r="G9" s="17">
        <f>8000*4</f>
        <v>32000</v>
      </c>
      <c r="H9" s="17">
        <v>0.038</v>
      </c>
      <c r="I9" s="59">
        <f>G9*H9</f>
        <v>1216</v>
      </c>
    </row>
    <row r="10" customHeight="1" spans="1:9">
      <c r="A10" s="70"/>
      <c r="B10" s="71"/>
      <c r="C10" s="61"/>
      <c r="D10" s="15"/>
      <c r="E10" s="16"/>
      <c r="F10" s="17" t="s">
        <v>17</v>
      </c>
      <c r="G10" s="17">
        <v>8000</v>
      </c>
      <c r="H10" s="17">
        <v>0.025</v>
      </c>
      <c r="I10" s="59">
        <f>G10*H10</f>
        <v>200</v>
      </c>
    </row>
    <row r="11" customHeight="1" spans="1:9">
      <c r="A11" s="70"/>
      <c r="B11" s="82">
        <v>45747</v>
      </c>
      <c r="C11" s="61"/>
      <c r="D11" s="15"/>
      <c r="E11" s="16"/>
      <c r="F11" s="16" t="s">
        <v>18</v>
      </c>
      <c r="G11" s="17">
        <v>8000</v>
      </c>
      <c r="H11" s="17">
        <v>0.285</v>
      </c>
      <c r="I11" s="73">
        <f>G12*H11</f>
        <v>2280</v>
      </c>
    </row>
    <row r="12" customHeight="1" spans="1:9">
      <c r="A12" s="70"/>
      <c r="B12" s="71"/>
      <c r="C12" s="61"/>
      <c r="D12" s="15"/>
      <c r="E12" s="16"/>
      <c r="F12" s="16" t="s">
        <v>14</v>
      </c>
      <c r="G12" s="17">
        <v>8000</v>
      </c>
      <c r="H12" s="17"/>
      <c r="I12" s="75"/>
    </row>
    <row r="13" customHeight="1" spans="1:9">
      <c r="A13" s="70"/>
      <c r="B13" s="71"/>
      <c r="C13" s="61"/>
      <c r="D13" s="15"/>
      <c r="E13" s="16"/>
      <c r="F13" s="17" t="s">
        <v>15</v>
      </c>
      <c r="G13" s="17">
        <v>8000</v>
      </c>
      <c r="H13" s="17"/>
      <c r="I13" s="76"/>
    </row>
    <row r="14" customHeight="1" spans="1:9">
      <c r="A14" s="70"/>
      <c r="B14" s="71"/>
      <c r="C14" s="61"/>
      <c r="D14" s="15"/>
      <c r="E14" s="16"/>
      <c r="F14" s="17" t="s">
        <v>19</v>
      </c>
      <c r="G14" s="17">
        <f>8000*4</f>
        <v>32000</v>
      </c>
      <c r="H14" s="17">
        <v>0.038</v>
      </c>
      <c r="I14" s="59">
        <f>G14*H14</f>
        <v>1216</v>
      </c>
    </row>
    <row r="15" customHeight="1" spans="1:9">
      <c r="A15" s="70"/>
      <c r="B15" s="71"/>
      <c r="C15" s="61"/>
      <c r="D15" s="15"/>
      <c r="E15" s="16"/>
      <c r="F15" s="17" t="s">
        <v>17</v>
      </c>
      <c r="G15" s="17">
        <v>8000</v>
      </c>
      <c r="H15" s="17">
        <v>0.025</v>
      </c>
      <c r="I15" s="59">
        <f t="shared" ref="I15:I23" si="0">G15*H15</f>
        <v>200</v>
      </c>
    </row>
    <row r="16" customHeight="1" spans="1:9">
      <c r="A16" s="70"/>
      <c r="B16" s="71"/>
      <c r="C16" s="61"/>
      <c r="D16" s="15"/>
      <c r="E16" s="16"/>
      <c r="F16" s="21" t="s">
        <v>20</v>
      </c>
      <c r="G16" s="17">
        <v>6320</v>
      </c>
      <c r="H16" s="17">
        <v>0.98</v>
      </c>
      <c r="I16" s="59">
        <f t="shared" si="0"/>
        <v>6193.6</v>
      </c>
    </row>
    <row r="17" customHeight="1" spans="1:9">
      <c r="A17" s="70"/>
      <c r="B17" s="81"/>
      <c r="C17" s="61"/>
      <c r="D17" s="15"/>
      <c r="E17" s="16"/>
      <c r="F17" s="21" t="s">
        <v>21</v>
      </c>
      <c r="G17" s="83">
        <f>6320*0.01</f>
        <v>63.2</v>
      </c>
      <c r="H17" s="17">
        <v>0</v>
      </c>
      <c r="I17" s="59">
        <f t="shared" si="0"/>
        <v>0</v>
      </c>
    </row>
    <row r="18" customHeight="1" spans="1:9">
      <c r="A18" s="70"/>
      <c r="B18" s="82">
        <v>45702</v>
      </c>
      <c r="C18" s="61"/>
      <c r="D18" s="15"/>
      <c r="E18" s="16"/>
      <c r="F18" s="17" t="s">
        <v>22</v>
      </c>
      <c r="G18" s="17">
        <f>8000*4</f>
        <v>32000</v>
      </c>
      <c r="H18" s="17">
        <v>0.038</v>
      </c>
      <c r="I18" s="59">
        <f t="shared" si="0"/>
        <v>1216</v>
      </c>
    </row>
    <row r="19" customHeight="1" spans="1:9">
      <c r="A19" s="70"/>
      <c r="B19" s="71"/>
      <c r="C19" s="61"/>
      <c r="D19" s="15"/>
      <c r="E19" s="16"/>
      <c r="F19" s="17" t="s">
        <v>17</v>
      </c>
      <c r="G19" s="17">
        <v>8000</v>
      </c>
      <c r="H19" s="17">
        <v>0.025</v>
      </c>
      <c r="I19" s="59">
        <f t="shared" si="0"/>
        <v>200</v>
      </c>
    </row>
    <row r="20" customHeight="1" spans="1:9">
      <c r="A20" s="70"/>
      <c r="B20" s="71"/>
      <c r="C20" s="61"/>
      <c r="D20" s="15"/>
      <c r="E20" s="16"/>
      <c r="F20" s="21" t="s">
        <v>20</v>
      </c>
      <c r="G20" s="17">
        <v>16000</v>
      </c>
      <c r="H20" s="17">
        <v>0.98</v>
      </c>
      <c r="I20" s="59">
        <f t="shared" si="0"/>
        <v>15680</v>
      </c>
    </row>
    <row r="21" customHeight="1" spans="1:9">
      <c r="A21" s="70"/>
      <c r="B21" s="71"/>
      <c r="C21" s="61"/>
      <c r="D21" s="15"/>
      <c r="E21" s="16"/>
      <c r="F21" s="21" t="s">
        <v>21</v>
      </c>
      <c r="G21" s="17">
        <f>16000*0.01</f>
        <v>160</v>
      </c>
      <c r="H21" s="17">
        <v>0</v>
      </c>
      <c r="I21" s="59">
        <f t="shared" si="0"/>
        <v>0</v>
      </c>
    </row>
    <row r="22" customHeight="1" spans="1:9">
      <c r="A22" s="70"/>
      <c r="B22" s="81"/>
      <c r="C22" s="61"/>
      <c r="D22" s="15"/>
      <c r="E22" s="16"/>
      <c r="F22" s="21" t="s">
        <v>23</v>
      </c>
      <c r="G22" s="13">
        <v>20</v>
      </c>
      <c r="H22" s="17">
        <v>0</v>
      </c>
      <c r="I22" s="59">
        <f t="shared" si="0"/>
        <v>0</v>
      </c>
    </row>
    <row r="23" customHeight="1" spans="1:9">
      <c r="A23" s="64">
        <v>45712</v>
      </c>
      <c r="B23" s="69">
        <v>45713</v>
      </c>
      <c r="C23" s="30" t="s">
        <v>24</v>
      </c>
      <c r="D23" s="65" t="s">
        <v>25</v>
      </c>
      <c r="E23" s="30" t="s">
        <v>26</v>
      </c>
      <c r="F23" s="16" t="s">
        <v>27</v>
      </c>
      <c r="G23" s="17">
        <v>48000</v>
      </c>
      <c r="H23" s="17">
        <v>0.095</v>
      </c>
      <c r="I23" s="59">
        <f t="shared" si="0"/>
        <v>4560</v>
      </c>
    </row>
    <row r="24" customHeight="1" spans="1:9">
      <c r="A24" s="70">
        <v>45712</v>
      </c>
      <c r="B24" s="82">
        <v>45742</v>
      </c>
      <c r="C24" s="14" t="s">
        <v>28</v>
      </c>
      <c r="D24" s="65" t="s">
        <v>29</v>
      </c>
      <c r="E24" s="16" t="s">
        <v>30</v>
      </c>
      <c r="F24" s="16" t="s">
        <v>31</v>
      </c>
      <c r="G24" s="17">
        <v>2061</v>
      </c>
      <c r="H24" s="17">
        <v>0.285</v>
      </c>
      <c r="I24" s="73">
        <f>G25*H24</f>
        <v>587.385</v>
      </c>
    </row>
    <row r="25" customHeight="1" spans="1:9">
      <c r="A25" s="70"/>
      <c r="B25" s="71"/>
      <c r="C25" s="13"/>
      <c r="D25" s="65"/>
      <c r="E25" s="16"/>
      <c r="F25" s="16" t="s">
        <v>14</v>
      </c>
      <c r="G25" s="17">
        <v>2061</v>
      </c>
      <c r="H25" s="17"/>
      <c r="I25" s="75"/>
    </row>
    <row r="26" customHeight="1" spans="1:9">
      <c r="A26" s="70"/>
      <c r="B26" s="81"/>
      <c r="C26" s="13"/>
      <c r="D26" s="65"/>
      <c r="E26" s="16"/>
      <c r="F26" s="17" t="s">
        <v>15</v>
      </c>
      <c r="G26" s="17">
        <v>2061</v>
      </c>
      <c r="H26" s="17"/>
      <c r="I26" s="76"/>
    </row>
    <row r="27" customHeight="1" spans="1:9">
      <c r="A27" s="70"/>
      <c r="B27" s="82">
        <v>45746</v>
      </c>
      <c r="C27" s="13"/>
      <c r="D27" s="65"/>
      <c r="E27" s="16"/>
      <c r="F27" s="16" t="s">
        <v>31</v>
      </c>
      <c r="G27" s="17">
        <v>7949</v>
      </c>
      <c r="H27" s="17">
        <v>0.285</v>
      </c>
      <c r="I27" s="73">
        <f>G28*H27</f>
        <v>2265.465</v>
      </c>
    </row>
    <row r="28" customHeight="1" spans="1:9">
      <c r="A28" s="70"/>
      <c r="B28" s="71"/>
      <c r="C28" s="13"/>
      <c r="D28" s="65"/>
      <c r="E28" s="16"/>
      <c r="F28" s="16" t="s">
        <v>14</v>
      </c>
      <c r="G28" s="17">
        <v>7949</v>
      </c>
      <c r="H28" s="17"/>
      <c r="I28" s="75"/>
    </row>
    <row r="29" customHeight="1" spans="1:9">
      <c r="A29" s="70"/>
      <c r="B29" s="81"/>
      <c r="C29" s="13"/>
      <c r="D29" s="65"/>
      <c r="E29" s="16"/>
      <c r="F29" s="17" t="s">
        <v>15</v>
      </c>
      <c r="G29" s="17">
        <v>7949</v>
      </c>
      <c r="H29" s="17"/>
      <c r="I29" s="76"/>
    </row>
    <row r="30" customHeight="1" spans="1:9">
      <c r="A30" s="70"/>
      <c r="B30" s="84">
        <v>45735</v>
      </c>
      <c r="C30" s="13"/>
      <c r="D30" s="65"/>
      <c r="E30" s="16"/>
      <c r="F30" s="17" t="s">
        <v>32</v>
      </c>
      <c r="G30" s="17">
        <f>10010*4</f>
        <v>40040</v>
      </c>
      <c r="H30" s="17">
        <v>0.038</v>
      </c>
      <c r="I30" s="59">
        <f>G30*H30</f>
        <v>1521.52</v>
      </c>
    </row>
    <row r="31" customHeight="1" spans="1:9">
      <c r="A31" s="70"/>
      <c r="B31" s="82">
        <v>45733</v>
      </c>
      <c r="C31" s="13"/>
      <c r="D31" s="65"/>
      <c r="E31" s="16"/>
      <c r="F31" s="14" t="s">
        <v>33</v>
      </c>
      <c r="G31" s="17">
        <v>10010</v>
      </c>
      <c r="H31" s="17">
        <v>0.98</v>
      </c>
      <c r="I31" s="59">
        <f>G31*H31</f>
        <v>9809.8</v>
      </c>
    </row>
    <row r="32" customHeight="1" spans="1:9">
      <c r="A32" s="70"/>
      <c r="B32" s="71"/>
      <c r="C32" s="13"/>
      <c r="D32" s="65"/>
      <c r="E32" s="16"/>
      <c r="F32" s="14" t="s">
        <v>34</v>
      </c>
      <c r="G32" s="83">
        <f>10010*0.01</f>
        <v>100.1</v>
      </c>
      <c r="H32" s="17">
        <v>0</v>
      </c>
      <c r="I32" s="59">
        <f>G32*H32</f>
        <v>0</v>
      </c>
    </row>
    <row r="33" customHeight="1" spans="1:9">
      <c r="A33" s="70"/>
      <c r="B33" s="81"/>
      <c r="C33" s="13"/>
      <c r="D33" s="65"/>
      <c r="E33" s="16"/>
      <c r="F33" s="14" t="s">
        <v>35</v>
      </c>
      <c r="G33" s="17">
        <v>20</v>
      </c>
      <c r="H33" s="17">
        <v>0</v>
      </c>
      <c r="I33" s="59">
        <f>G33*H33</f>
        <v>0</v>
      </c>
    </row>
    <row r="34" customHeight="1" spans="1:9">
      <c r="A34" s="64">
        <v>45719</v>
      </c>
      <c r="B34" s="64">
        <v>45746</v>
      </c>
      <c r="C34" s="30" t="s">
        <v>36</v>
      </c>
      <c r="D34" s="68" t="s">
        <v>37</v>
      </c>
      <c r="E34" s="30" t="s">
        <v>38</v>
      </c>
      <c r="F34" s="16" t="s">
        <v>39</v>
      </c>
      <c r="G34" s="17">
        <v>40000</v>
      </c>
      <c r="H34" s="17">
        <v>0.35</v>
      </c>
      <c r="I34" s="73">
        <f>G34*H34</f>
        <v>14000</v>
      </c>
    </row>
    <row r="35" customHeight="1" spans="1:9">
      <c r="A35" s="63"/>
      <c r="B35" s="63"/>
      <c r="C35" s="66"/>
      <c r="D35" s="65"/>
      <c r="E35" s="34"/>
      <c r="F35" s="16" t="s">
        <v>14</v>
      </c>
      <c r="G35" s="17">
        <v>40000</v>
      </c>
      <c r="H35" s="17"/>
      <c r="I35" s="75"/>
    </row>
    <row r="36" customHeight="1" spans="1:9">
      <c r="A36" s="63"/>
      <c r="B36" s="63"/>
      <c r="C36" s="66"/>
      <c r="D36" s="65"/>
      <c r="E36" s="34"/>
      <c r="F36" s="17" t="s">
        <v>15</v>
      </c>
      <c r="G36" s="17">
        <v>40000</v>
      </c>
      <c r="H36" s="17"/>
      <c r="I36" s="76"/>
    </row>
    <row r="37" customHeight="1" spans="1:9">
      <c r="A37" s="85"/>
      <c r="B37" s="69">
        <v>45725</v>
      </c>
      <c r="C37" s="86"/>
      <c r="D37" s="65"/>
      <c r="E37" s="38"/>
      <c r="F37" s="16" t="s">
        <v>27</v>
      </c>
      <c r="G37" s="17">
        <v>30000</v>
      </c>
      <c r="H37" s="17">
        <v>0.095</v>
      </c>
      <c r="I37" s="59">
        <f>G37*H37</f>
        <v>2850</v>
      </c>
    </row>
    <row r="38" customHeight="1" spans="1:9">
      <c r="A38" s="19">
        <v>45734</v>
      </c>
      <c r="B38" s="27">
        <v>45736</v>
      </c>
      <c r="C38" s="21"/>
      <c r="D38" s="65" t="s">
        <v>40</v>
      </c>
      <c r="E38" s="16" t="s">
        <v>41</v>
      </c>
      <c r="F38" s="16" t="s">
        <v>39</v>
      </c>
      <c r="G38" s="17">
        <v>1630</v>
      </c>
      <c r="H38" s="17">
        <v>0.25</v>
      </c>
      <c r="I38" s="59">
        <f>G38*H38</f>
        <v>407.5</v>
      </c>
    </row>
    <row r="39" customHeight="1" spans="1:9">
      <c r="A39" s="19"/>
      <c r="B39" s="31"/>
      <c r="C39" s="20"/>
      <c r="D39" s="65"/>
      <c r="E39" s="16"/>
      <c r="F39" s="16" t="s">
        <v>42</v>
      </c>
      <c r="G39" s="17">
        <v>1630</v>
      </c>
      <c r="H39" s="17"/>
      <c r="I39" s="59"/>
    </row>
    <row r="40" customHeight="1" spans="1:9">
      <c r="A40" s="87">
        <v>45735</v>
      </c>
      <c r="B40" s="82">
        <v>45741</v>
      </c>
      <c r="C40" s="88">
        <v>23261</v>
      </c>
      <c r="D40" s="89" t="s">
        <v>43</v>
      </c>
      <c r="E40" s="90" t="s">
        <v>44</v>
      </c>
      <c r="F40" s="88" t="s">
        <v>39</v>
      </c>
      <c r="G40" s="88">
        <v>1262</v>
      </c>
      <c r="H40" s="88">
        <v>0.35</v>
      </c>
      <c r="I40" s="90">
        <f>G40*H40</f>
        <v>441.7</v>
      </c>
    </row>
    <row r="41" customHeight="1" spans="1:9">
      <c r="A41" s="87"/>
      <c r="B41" s="71"/>
      <c r="C41" s="88"/>
      <c r="D41" s="89"/>
      <c r="E41" s="91"/>
      <c r="F41" s="88" t="s">
        <v>14</v>
      </c>
      <c r="G41" s="88">
        <v>1262</v>
      </c>
      <c r="H41" s="88"/>
      <c r="I41" s="91"/>
    </row>
    <row r="42" customHeight="1" spans="1:9">
      <c r="A42" s="87"/>
      <c r="B42" s="71"/>
      <c r="C42" s="88"/>
      <c r="D42" s="89"/>
      <c r="E42" s="91"/>
      <c r="F42" s="88" t="s">
        <v>15</v>
      </c>
      <c r="G42" s="88">
        <v>1262</v>
      </c>
      <c r="H42" s="88"/>
      <c r="I42" s="92"/>
    </row>
    <row r="43" customHeight="1" spans="1:9">
      <c r="A43" s="87"/>
      <c r="B43" s="82">
        <v>45736</v>
      </c>
      <c r="C43" s="88"/>
      <c r="D43" s="89"/>
      <c r="E43" s="91"/>
      <c r="F43" s="88" t="s">
        <v>45</v>
      </c>
      <c r="G43" s="88">
        <v>7572</v>
      </c>
      <c r="H43" s="88">
        <v>0.042</v>
      </c>
      <c r="I43" s="88">
        <f>G43*H43</f>
        <v>318.024</v>
      </c>
    </row>
    <row r="44" customHeight="1" spans="1:9">
      <c r="A44" s="87"/>
      <c r="B44" s="71"/>
      <c r="C44" s="88"/>
      <c r="D44" s="89"/>
      <c r="E44" s="92"/>
      <c r="F44" s="88" t="s">
        <v>46</v>
      </c>
      <c r="G44" s="88">
        <v>1262</v>
      </c>
      <c r="H44" s="88">
        <v>0.32</v>
      </c>
      <c r="I44" s="88">
        <f>G44*H44</f>
        <v>403.84</v>
      </c>
    </row>
    <row r="45" customHeight="1" spans="1:9">
      <c r="A45" s="70">
        <v>45735</v>
      </c>
      <c r="B45" s="70">
        <v>45741</v>
      </c>
      <c r="C45" s="14">
        <v>23263</v>
      </c>
      <c r="D45" s="65" t="s">
        <v>47</v>
      </c>
      <c r="E45" s="16" t="s">
        <v>48</v>
      </c>
      <c r="F45" s="16" t="s">
        <v>31</v>
      </c>
      <c r="G45" s="17">
        <v>5000</v>
      </c>
      <c r="H45" s="17">
        <v>0.35</v>
      </c>
      <c r="I45" s="73">
        <f>G46*H45</f>
        <v>1750</v>
      </c>
    </row>
    <row r="46" customHeight="1" spans="1:9">
      <c r="A46" s="70"/>
      <c r="B46" s="70"/>
      <c r="C46" s="13"/>
      <c r="D46" s="65"/>
      <c r="E46" s="16"/>
      <c r="F46" s="16" t="s">
        <v>42</v>
      </c>
      <c r="G46" s="17">
        <v>5000</v>
      </c>
      <c r="H46" s="17"/>
      <c r="I46" s="75"/>
    </row>
    <row r="47" customHeight="1" spans="1:9">
      <c r="A47" s="70"/>
      <c r="B47" s="70"/>
      <c r="C47" s="13"/>
      <c r="D47" s="65"/>
      <c r="E47" s="16"/>
      <c r="F47" s="17" t="s">
        <v>15</v>
      </c>
      <c r="G47" s="17">
        <v>5000</v>
      </c>
      <c r="H47" s="17"/>
      <c r="I47" s="76"/>
    </row>
    <row r="48" customHeight="1" spans="1:9">
      <c r="A48" s="70"/>
      <c r="B48" s="70"/>
      <c r="C48" s="13"/>
      <c r="D48" s="65"/>
      <c r="E48" s="16"/>
      <c r="F48" s="17" t="s">
        <v>49</v>
      </c>
      <c r="G48" s="17">
        <f>5000*6</f>
        <v>30000</v>
      </c>
      <c r="H48" s="17">
        <v>0.042</v>
      </c>
      <c r="I48" s="59">
        <f>G48*H48</f>
        <v>1260</v>
      </c>
    </row>
    <row r="49" customHeight="1" spans="1:9">
      <c r="A49" s="70"/>
      <c r="B49" s="70"/>
      <c r="C49" s="13"/>
      <c r="D49" s="65"/>
      <c r="E49" s="16"/>
      <c r="F49" s="14" t="s">
        <v>33</v>
      </c>
      <c r="G49" s="17">
        <v>5000</v>
      </c>
      <c r="H49" s="17">
        <v>1.07</v>
      </c>
      <c r="I49" s="59">
        <f>G49*H49</f>
        <v>5350</v>
      </c>
    </row>
    <row r="50" customHeight="1" spans="1:9">
      <c r="A50" s="70"/>
      <c r="B50" s="70"/>
      <c r="C50" s="13"/>
      <c r="D50" s="65"/>
      <c r="E50" s="16"/>
      <c r="F50" s="14" t="s">
        <v>50</v>
      </c>
      <c r="G50" s="17">
        <f>5000*0.01</f>
        <v>50</v>
      </c>
      <c r="H50" s="17">
        <v>0</v>
      </c>
      <c r="I50" s="59">
        <f>G50*H50</f>
        <v>0</v>
      </c>
    </row>
    <row r="51" customHeight="1" spans="1:9">
      <c r="A51" s="70">
        <v>45747</v>
      </c>
      <c r="B51" s="82">
        <v>45756</v>
      </c>
      <c r="C51" s="14">
        <v>77557</v>
      </c>
      <c r="D51" s="65" t="s">
        <v>51</v>
      </c>
      <c r="E51" s="16" t="s">
        <v>52</v>
      </c>
      <c r="F51" s="16" t="s">
        <v>31</v>
      </c>
      <c r="G51" s="17">
        <v>1500</v>
      </c>
      <c r="H51" s="17">
        <v>0.285</v>
      </c>
      <c r="I51" s="73">
        <f>G52*H51</f>
        <v>427.5</v>
      </c>
    </row>
    <row r="52" customHeight="1" spans="1:9">
      <c r="A52" s="70"/>
      <c r="B52" s="71"/>
      <c r="C52" s="13"/>
      <c r="D52" s="65"/>
      <c r="E52" s="16"/>
      <c r="F52" s="16" t="s">
        <v>14</v>
      </c>
      <c r="G52" s="17">
        <v>1500</v>
      </c>
      <c r="H52" s="17"/>
      <c r="I52" s="75"/>
    </row>
    <row r="53" customHeight="1" spans="1:9">
      <c r="A53" s="70"/>
      <c r="B53" s="81"/>
      <c r="C53" s="13"/>
      <c r="D53" s="65"/>
      <c r="E53" s="16"/>
      <c r="F53" s="17" t="s">
        <v>15</v>
      </c>
      <c r="G53" s="17">
        <v>1500</v>
      </c>
      <c r="H53" s="17"/>
      <c r="I53" s="76"/>
    </row>
    <row r="54" customHeight="1" spans="1:9">
      <c r="A54" s="70"/>
      <c r="B54" s="82">
        <v>45749</v>
      </c>
      <c r="C54" s="13"/>
      <c r="D54" s="65"/>
      <c r="E54" s="16"/>
      <c r="F54" s="17" t="s">
        <v>32</v>
      </c>
      <c r="G54" s="17">
        <f>1500*4</f>
        <v>6000</v>
      </c>
      <c r="H54" s="17">
        <v>0.038</v>
      </c>
      <c r="I54" s="59">
        <f>G54*H54</f>
        <v>228</v>
      </c>
    </row>
    <row r="55" customHeight="1" spans="1:9">
      <c r="A55" s="70"/>
      <c r="B55" s="71"/>
      <c r="C55" s="13"/>
      <c r="D55" s="65"/>
      <c r="E55" s="16"/>
      <c r="F55" s="14" t="s">
        <v>33</v>
      </c>
      <c r="G55" s="17">
        <v>1500</v>
      </c>
      <c r="H55" s="17">
        <v>0.98</v>
      </c>
      <c r="I55" s="59">
        <f>G55*H55</f>
        <v>1470</v>
      </c>
    </row>
    <row r="56" customHeight="1" spans="1:9">
      <c r="A56" s="70"/>
      <c r="B56" s="71"/>
      <c r="C56" s="13"/>
      <c r="D56" s="65"/>
      <c r="E56" s="16"/>
      <c r="F56" s="14" t="s">
        <v>34</v>
      </c>
      <c r="G56" s="17">
        <f>1500*0.01</f>
        <v>15</v>
      </c>
      <c r="H56" s="17">
        <v>0</v>
      </c>
      <c r="I56" s="59">
        <f>G56*H56</f>
        <v>0</v>
      </c>
    </row>
    <row r="57" customHeight="1" spans="1:9">
      <c r="A57" s="70">
        <v>45747</v>
      </c>
      <c r="B57" s="93">
        <v>45757</v>
      </c>
      <c r="C57" s="57" t="s">
        <v>53</v>
      </c>
      <c r="D57" s="68" t="s">
        <v>54</v>
      </c>
      <c r="E57" s="16" t="s">
        <v>55</v>
      </c>
      <c r="F57" s="16" t="s">
        <v>56</v>
      </c>
      <c r="G57" s="17">
        <v>996</v>
      </c>
      <c r="H57" s="17">
        <v>0.275</v>
      </c>
      <c r="I57" s="73">
        <f>G57*H57</f>
        <v>273.9</v>
      </c>
    </row>
    <row r="58" customHeight="1" spans="1:9">
      <c r="A58" s="70"/>
      <c r="B58" s="94"/>
      <c r="C58" s="61"/>
      <c r="D58" s="65"/>
      <c r="E58" s="16"/>
      <c r="F58" s="17" t="s">
        <v>15</v>
      </c>
      <c r="G58" s="17">
        <v>996</v>
      </c>
      <c r="H58" s="17"/>
      <c r="I58" s="76"/>
    </row>
    <row r="59" customHeight="1" spans="1:9">
      <c r="A59" s="70"/>
      <c r="B59" s="94"/>
      <c r="C59" s="61"/>
      <c r="D59" s="65"/>
      <c r="E59" s="16"/>
      <c r="F59" s="16" t="s">
        <v>13</v>
      </c>
      <c r="G59" s="17">
        <v>504</v>
      </c>
      <c r="H59" s="17">
        <v>0.285</v>
      </c>
      <c r="I59" s="73">
        <f>G60*H59</f>
        <v>143.64</v>
      </c>
    </row>
    <row r="60" customHeight="1" spans="1:9">
      <c r="A60" s="70"/>
      <c r="B60" s="94"/>
      <c r="C60" s="61"/>
      <c r="D60" s="65"/>
      <c r="E60" s="16"/>
      <c r="F60" s="16" t="s">
        <v>14</v>
      </c>
      <c r="G60" s="17">
        <v>504</v>
      </c>
      <c r="H60" s="17"/>
      <c r="I60" s="75"/>
    </row>
    <row r="61" customHeight="1" spans="1:9">
      <c r="A61" s="70"/>
      <c r="B61" s="94"/>
      <c r="C61" s="61"/>
      <c r="D61" s="65"/>
      <c r="E61" s="16"/>
      <c r="F61" s="17" t="s">
        <v>15</v>
      </c>
      <c r="G61" s="17">
        <v>504</v>
      </c>
      <c r="H61" s="17"/>
      <c r="I61" s="76"/>
    </row>
    <row r="62" customHeight="1" spans="1:9">
      <c r="A62" s="70"/>
      <c r="B62" s="94"/>
      <c r="C62" s="61"/>
      <c r="D62" s="65"/>
      <c r="E62" s="16"/>
      <c r="F62" s="17" t="s">
        <v>16</v>
      </c>
      <c r="G62" s="17">
        <f>1500*4</f>
        <v>6000</v>
      </c>
      <c r="H62" s="17">
        <v>0.038</v>
      </c>
      <c r="I62" s="59">
        <f>G62*H62</f>
        <v>228</v>
      </c>
    </row>
    <row r="63" customHeight="1" spans="1:9">
      <c r="A63" s="70"/>
      <c r="B63" s="94"/>
      <c r="C63" s="61"/>
      <c r="D63" s="65"/>
      <c r="E63" s="16"/>
      <c r="F63" s="17" t="s">
        <v>17</v>
      </c>
      <c r="G63" s="17">
        <v>1500</v>
      </c>
      <c r="H63" s="17">
        <v>0.025</v>
      </c>
      <c r="I63" s="59">
        <f>G63*H63</f>
        <v>37.5</v>
      </c>
    </row>
    <row r="64" customHeight="1" spans="1:9">
      <c r="A64" s="70"/>
      <c r="B64" s="94"/>
      <c r="C64" s="61"/>
      <c r="D64" s="65"/>
      <c r="E64" s="16"/>
      <c r="F64" s="16" t="s">
        <v>18</v>
      </c>
      <c r="G64" s="17">
        <v>1000</v>
      </c>
      <c r="H64" s="17">
        <v>0.285</v>
      </c>
      <c r="I64" s="73">
        <f>G65*H64</f>
        <v>285</v>
      </c>
    </row>
    <row r="65" customHeight="1" spans="1:9">
      <c r="A65" s="70"/>
      <c r="B65" s="94"/>
      <c r="C65" s="61"/>
      <c r="D65" s="65"/>
      <c r="E65" s="16"/>
      <c r="F65" s="16" t="s">
        <v>14</v>
      </c>
      <c r="G65" s="17">
        <v>1000</v>
      </c>
      <c r="H65" s="17"/>
      <c r="I65" s="75"/>
    </row>
    <row r="66" customHeight="1" spans="1:9">
      <c r="A66" s="70"/>
      <c r="B66" s="94"/>
      <c r="C66" s="61"/>
      <c r="D66" s="65"/>
      <c r="E66" s="16"/>
      <c r="F66" s="17" t="s">
        <v>15</v>
      </c>
      <c r="G66" s="17">
        <v>1000</v>
      </c>
      <c r="H66" s="17"/>
      <c r="I66" s="76"/>
    </row>
    <row r="67" customHeight="1" spans="1:9">
      <c r="A67" s="70"/>
      <c r="B67" s="70">
        <v>45749</v>
      </c>
      <c r="C67" s="61"/>
      <c r="D67" s="65"/>
      <c r="E67" s="16"/>
      <c r="F67" s="17" t="s">
        <v>19</v>
      </c>
      <c r="G67" s="17">
        <f>1000*4</f>
        <v>4000</v>
      </c>
      <c r="H67" s="17">
        <v>0.038</v>
      </c>
      <c r="I67" s="59">
        <f>G67*H67</f>
        <v>152</v>
      </c>
    </row>
    <row r="68" customHeight="1" spans="1:9">
      <c r="A68" s="70"/>
      <c r="B68" s="70"/>
      <c r="C68" s="61"/>
      <c r="D68" s="65"/>
      <c r="E68" s="16"/>
      <c r="F68" s="17" t="s">
        <v>17</v>
      </c>
      <c r="G68" s="17">
        <v>1000</v>
      </c>
      <c r="H68" s="17">
        <v>0.025</v>
      </c>
      <c r="I68" s="59">
        <f>G68*H68</f>
        <v>25</v>
      </c>
    </row>
    <row r="69" customHeight="1" spans="1:9">
      <c r="A69" s="70"/>
      <c r="B69" s="70"/>
      <c r="C69" s="61"/>
      <c r="D69" s="65"/>
      <c r="E69" s="16"/>
      <c r="F69" s="21" t="s">
        <v>20</v>
      </c>
      <c r="G69" s="17">
        <v>2680</v>
      </c>
      <c r="H69" s="17">
        <v>0.98</v>
      </c>
      <c r="I69" s="59">
        <f>G69*H69</f>
        <v>2626.4</v>
      </c>
    </row>
    <row r="70" customHeight="1" spans="1:9">
      <c r="A70" s="70"/>
      <c r="B70" s="70"/>
      <c r="C70" s="61"/>
      <c r="D70" s="65"/>
      <c r="E70" s="16"/>
      <c r="F70" s="21" t="s">
        <v>21</v>
      </c>
      <c r="G70" s="83">
        <f>2680*0.01</f>
        <v>26.8</v>
      </c>
      <c r="H70" s="17">
        <v>0</v>
      </c>
      <c r="I70" s="59">
        <f>G70*H70</f>
        <v>0</v>
      </c>
    </row>
    <row r="71" customHeight="1" spans="1:9">
      <c r="A71" s="70">
        <v>45749</v>
      </c>
      <c r="B71" s="70">
        <v>45757</v>
      </c>
      <c r="C71" s="14" t="s">
        <v>57</v>
      </c>
      <c r="D71" s="65" t="s">
        <v>58</v>
      </c>
      <c r="E71" s="16" t="s">
        <v>59</v>
      </c>
      <c r="F71" s="16" t="s">
        <v>31</v>
      </c>
      <c r="G71" s="17">
        <v>15000</v>
      </c>
      <c r="H71" s="17">
        <v>0.35</v>
      </c>
      <c r="I71" s="73">
        <f>G72*H71</f>
        <v>5250</v>
      </c>
    </row>
    <row r="72" customHeight="1" spans="1:9">
      <c r="A72" s="70"/>
      <c r="B72" s="70"/>
      <c r="C72" s="13"/>
      <c r="D72" s="65"/>
      <c r="E72" s="16"/>
      <c r="F72" s="16" t="s">
        <v>42</v>
      </c>
      <c r="G72" s="17">
        <v>15000</v>
      </c>
      <c r="H72" s="17"/>
      <c r="I72" s="75"/>
    </row>
    <row r="73" customHeight="1" spans="1:9">
      <c r="A73" s="70"/>
      <c r="B73" s="70"/>
      <c r="C73" s="13"/>
      <c r="D73" s="65"/>
      <c r="E73" s="16"/>
      <c r="F73" s="17" t="s">
        <v>15</v>
      </c>
      <c r="G73" s="17">
        <v>15000</v>
      </c>
      <c r="H73" s="17"/>
      <c r="I73" s="76"/>
    </row>
    <row r="74" customHeight="1" spans="1:9">
      <c r="A74" s="70"/>
      <c r="B74" s="70"/>
      <c r="C74" s="13"/>
      <c r="D74" s="65"/>
      <c r="E74" s="16"/>
      <c r="F74" s="17" t="s">
        <v>49</v>
      </c>
      <c r="G74" s="17">
        <f>15000*6</f>
        <v>90000</v>
      </c>
      <c r="H74" s="17">
        <v>0.042</v>
      </c>
      <c r="I74" s="59">
        <f>G74*H74</f>
        <v>3780</v>
      </c>
    </row>
    <row r="75" customHeight="1" spans="1:9">
      <c r="A75" s="70"/>
      <c r="B75" s="70"/>
      <c r="C75" s="13"/>
      <c r="D75" s="65"/>
      <c r="E75" s="16"/>
      <c r="F75" s="14" t="s">
        <v>33</v>
      </c>
      <c r="G75" s="17">
        <v>10000</v>
      </c>
      <c r="H75" s="17">
        <v>1.07</v>
      </c>
      <c r="I75" s="59">
        <f>G75*H75</f>
        <v>10700</v>
      </c>
    </row>
    <row r="76" customHeight="1" spans="1:9">
      <c r="A76" s="70"/>
      <c r="B76" s="70"/>
      <c r="C76" s="13"/>
      <c r="D76" s="65"/>
      <c r="E76" s="16"/>
      <c r="F76" s="14" t="s">
        <v>50</v>
      </c>
      <c r="G76" s="17">
        <f>10000*0.01</f>
        <v>100</v>
      </c>
      <c r="H76" s="17">
        <v>0</v>
      </c>
      <c r="I76" s="59">
        <f>G76*H76</f>
        <v>0</v>
      </c>
    </row>
    <row r="77" customHeight="1" spans="1:9">
      <c r="A77" s="70">
        <v>45749</v>
      </c>
      <c r="B77" s="82">
        <v>45758</v>
      </c>
      <c r="C77" s="14">
        <v>24038</v>
      </c>
      <c r="D77" s="65" t="s">
        <v>60</v>
      </c>
      <c r="E77" s="16" t="s">
        <v>61</v>
      </c>
      <c r="F77" s="16" t="s">
        <v>39</v>
      </c>
      <c r="G77" s="17">
        <v>5000</v>
      </c>
      <c r="H77" s="17">
        <v>0.35</v>
      </c>
      <c r="I77" s="73">
        <f>G77*H77</f>
        <v>1750</v>
      </c>
    </row>
    <row r="78" customHeight="1" spans="1:9">
      <c r="A78" s="70"/>
      <c r="B78" s="71"/>
      <c r="C78" s="13"/>
      <c r="D78" s="65"/>
      <c r="E78" s="16"/>
      <c r="F78" s="16" t="s">
        <v>14</v>
      </c>
      <c r="G78" s="17">
        <v>5000</v>
      </c>
      <c r="H78" s="17"/>
      <c r="I78" s="75"/>
    </row>
    <row r="79" customHeight="1" spans="1:9">
      <c r="A79" s="70"/>
      <c r="B79" s="71"/>
      <c r="C79" s="13"/>
      <c r="D79" s="65"/>
      <c r="E79" s="16"/>
      <c r="F79" s="17" t="s">
        <v>15</v>
      </c>
      <c r="G79" s="17">
        <v>5000</v>
      </c>
      <c r="H79" s="17"/>
      <c r="I79" s="76"/>
    </row>
    <row r="80" customHeight="1" spans="1:9">
      <c r="A80" s="70"/>
      <c r="B80" s="71"/>
      <c r="C80" s="13"/>
      <c r="D80" s="65"/>
      <c r="E80" s="16"/>
      <c r="F80" s="17" t="s">
        <v>45</v>
      </c>
      <c r="G80" s="17">
        <f>5000*6</f>
        <v>30000</v>
      </c>
      <c r="H80" s="17">
        <v>0.042</v>
      </c>
      <c r="I80" s="59">
        <f>G80*H80</f>
        <v>1260</v>
      </c>
    </row>
    <row r="81" customHeight="1" spans="1:9">
      <c r="A81" s="70"/>
      <c r="B81" s="81"/>
      <c r="C81" s="13"/>
      <c r="D81" s="65"/>
      <c r="E81" s="16"/>
      <c r="F81" s="14" t="s">
        <v>46</v>
      </c>
      <c r="G81" s="17">
        <v>5000</v>
      </c>
      <c r="H81" s="17">
        <v>0.32</v>
      </c>
      <c r="I81" s="59">
        <f>G81*H81</f>
        <v>1600</v>
      </c>
    </row>
    <row r="82" customHeight="1" spans="1:9">
      <c r="A82" s="70">
        <v>45749</v>
      </c>
      <c r="B82" s="82">
        <v>45756</v>
      </c>
      <c r="C82" s="14">
        <v>77727</v>
      </c>
      <c r="D82" s="65" t="s">
        <v>62</v>
      </c>
      <c r="E82" s="16" t="s">
        <v>63</v>
      </c>
      <c r="F82" s="16" t="s">
        <v>31</v>
      </c>
      <c r="G82" s="17">
        <v>5000</v>
      </c>
      <c r="H82" s="17">
        <v>0.285</v>
      </c>
      <c r="I82" s="73">
        <f>G83*H82</f>
        <v>1425</v>
      </c>
    </row>
    <row r="83" customHeight="1" spans="1:9">
      <c r="A83" s="70"/>
      <c r="B83" s="71"/>
      <c r="C83" s="13"/>
      <c r="D83" s="65"/>
      <c r="E83" s="16"/>
      <c r="F83" s="16" t="s">
        <v>14</v>
      </c>
      <c r="G83" s="17">
        <v>5000</v>
      </c>
      <c r="H83" s="17"/>
      <c r="I83" s="75"/>
    </row>
    <row r="84" customHeight="1" spans="1:9">
      <c r="A84" s="70"/>
      <c r="B84" s="71"/>
      <c r="C84" s="13"/>
      <c r="D84" s="65"/>
      <c r="E84" s="16"/>
      <c r="F84" s="17" t="s">
        <v>15</v>
      </c>
      <c r="G84" s="17">
        <v>5000</v>
      </c>
      <c r="H84" s="17"/>
      <c r="I84" s="76"/>
    </row>
    <row r="85" customHeight="1" spans="1:9">
      <c r="A85" s="70"/>
      <c r="B85" s="81"/>
      <c r="C85" s="13"/>
      <c r="D85" s="65"/>
      <c r="E85" s="16"/>
      <c r="F85" s="17" t="s">
        <v>32</v>
      </c>
      <c r="G85" s="17">
        <f>5000*4</f>
        <v>20000</v>
      </c>
      <c r="H85" s="17">
        <v>0.038</v>
      </c>
      <c r="I85" s="59">
        <f>G85*H85</f>
        <v>760</v>
      </c>
    </row>
    <row r="86" customHeight="1" spans="1:9">
      <c r="A86" s="70"/>
      <c r="B86" s="82"/>
      <c r="C86" s="13"/>
      <c r="D86" s="65"/>
      <c r="E86" s="16"/>
      <c r="F86" s="14" t="s">
        <v>64</v>
      </c>
      <c r="G86" s="17">
        <v>5000</v>
      </c>
      <c r="H86" s="17">
        <v>0.98</v>
      </c>
      <c r="I86" s="59">
        <f>G86*H86</f>
        <v>4900</v>
      </c>
    </row>
    <row r="87" customHeight="1" spans="1:9">
      <c r="A87" s="70"/>
      <c r="B87" s="71"/>
      <c r="C87" s="13"/>
      <c r="D87" s="65"/>
      <c r="E87" s="16"/>
      <c r="F87" s="14" t="s">
        <v>34</v>
      </c>
      <c r="G87" s="17">
        <f>5000*0.01</f>
        <v>50</v>
      </c>
      <c r="H87" s="17">
        <v>0</v>
      </c>
      <c r="I87" s="59">
        <f>G87*H87</f>
        <v>0</v>
      </c>
    </row>
    <row r="88" customHeight="1" spans="1:9">
      <c r="A88" s="70">
        <v>45754</v>
      </c>
      <c r="B88" s="93">
        <v>45758</v>
      </c>
      <c r="C88" s="72" t="s">
        <v>65</v>
      </c>
      <c r="D88" s="65" t="s">
        <v>66</v>
      </c>
      <c r="E88" s="16" t="s">
        <v>67</v>
      </c>
      <c r="F88" s="14" t="s">
        <v>68</v>
      </c>
      <c r="G88" s="13">
        <v>1501</v>
      </c>
      <c r="H88" s="17">
        <v>0.2</v>
      </c>
      <c r="I88" s="73">
        <f>G88*H88</f>
        <v>300.2</v>
      </c>
    </row>
    <row r="89" customHeight="1" spans="1:9">
      <c r="A89" s="70"/>
      <c r="B89" s="94"/>
      <c r="C89" s="72"/>
      <c r="D89" s="65"/>
      <c r="E89" s="16"/>
      <c r="F89" s="16" t="s">
        <v>69</v>
      </c>
      <c r="G89" s="17">
        <v>8010</v>
      </c>
      <c r="H89" s="17">
        <v>0.28</v>
      </c>
      <c r="I89" s="73">
        <f t="shared" ref="I89:I98" si="1">G89*H89</f>
        <v>2242.8</v>
      </c>
    </row>
    <row r="90" customHeight="1" spans="1:9">
      <c r="A90" s="70"/>
      <c r="B90" s="94"/>
      <c r="C90" s="74"/>
      <c r="D90" s="65"/>
      <c r="E90" s="16"/>
      <c r="F90" s="16" t="s">
        <v>70</v>
      </c>
      <c r="G90" s="17">
        <v>8010</v>
      </c>
      <c r="H90" s="95">
        <v>0.85</v>
      </c>
      <c r="I90" s="73">
        <f t="shared" si="1"/>
        <v>6808.5</v>
      </c>
    </row>
    <row r="91" customHeight="1" spans="1:9">
      <c r="A91" s="70"/>
      <c r="B91" s="94"/>
      <c r="C91" s="74"/>
      <c r="D91" s="65"/>
      <c r="E91" s="16"/>
      <c r="F91" s="16" t="s">
        <v>71</v>
      </c>
      <c r="G91" s="83">
        <f>8010*0.01</f>
        <v>80.1</v>
      </c>
      <c r="H91" s="17">
        <v>0</v>
      </c>
      <c r="I91" s="73">
        <f t="shared" si="1"/>
        <v>0</v>
      </c>
    </row>
    <row r="92" customHeight="1" spans="1:9">
      <c r="A92" s="70">
        <v>45754</v>
      </c>
      <c r="B92" s="82">
        <v>45760</v>
      </c>
      <c r="C92" s="16" t="s">
        <v>72</v>
      </c>
      <c r="D92" s="65" t="s">
        <v>73</v>
      </c>
      <c r="E92" s="16" t="s">
        <v>74</v>
      </c>
      <c r="F92" s="16" t="s">
        <v>75</v>
      </c>
      <c r="G92" s="17">
        <v>11500</v>
      </c>
      <c r="H92" s="17">
        <v>0.98</v>
      </c>
      <c r="I92" s="73">
        <f t="shared" si="1"/>
        <v>11270</v>
      </c>
    </row>
    <row r="93" customHeight="1" spans="1:9">
      <c r="A93" s="70"/>
      <c r="B93" s="71"/>
      <c r="C93" s="17"/>
      <c r="D93" s="65"/>
      <c r="E93" s="16"/>
      <c r="F93" s="16" t="s">
        <v>76</v>
      </c>
      <c r="G93" s="17">
        <f>11500*0.01</f>
        <v>115</v>
      </c>
      <c r="H93" s="17">
        <v>0</v>
      </c>
      <c r="I93" s="73">
        <f t="shared" si="1"/>
        <v>0</v>
      </c>
    </row>
    <row r="94" customHeight="1" spans="1:9">
      <c r="A94" s="70">
        <v>45754</v>
      </c>
      <c r="B94" s="93">
        <v>45760</v>
      </c>
      <c r="C94" s="57" t="s">
        <v>77</v>
      </c>
      <c r="D94" s="68" t="s">
        <v>78</v>
      </c>
      <c r="E94" s="16" t="s">
        <v>79</v>
      </c>
      <c r="F94" s="16" t="s">
        <v>80</v>
      </c>
      <c r="G94" s="17">
        <v>6981</v>
      </c>
      <c r="H94" s="17">
        <v>0.2</v>
      </c>
      <c r="I94" s="73">
        <f t="shared" si="1"/>
        <v>1396.2</v>
      </c>
    </row>
    <row r="95" customHeight="1" spans="1:9">
      <c r="A95" s="70"/>
      <c r="B95" s="94"/>
      <c r="C95" s="57"/>
      <c r="D95" s="68"/>
      <c r="E95" s="16"/>
      <c r="F95" s="16" t="s">
        <v>81</v>
      </c>
      <c r="G95" s="17">
        <v>15000</v>
      </c>
      <c r="H95" s="17">
        <v>0.28</v>
      </c>
      <c r="I95" s="73">
        <f t="shared" si="1"/>
        <v>4200</v>
      </c>
    </row>
    <row r="96" customHeight="1" spans="1:9">
      <c r="A96" s="70"/>
      <c r="B96" s="94"/>
      <c r="C96" s="61"/>
      <c r="D96" s="65"/>
      <c r="E96" s="16"/>
      <c r="F96" s="16" t="s">
        <v>70</v>
      </c>
      <c r="G96" s="17">
        <v>15000</v>
      </c>
      <c r="H96" s="95">
        <v>0.85</v>
      </c>
      <c r="I96" s="73">
        <f t="shared" si="1"/>
        <v>12750</v>
      </c>
    </row>
    <row r="97" customHeight="1" spans="1:9">
      <c r="A97" s="70"/>
      <c r="B97" s="96"/>
      <c r="C97" s="61"/>
      <c r="D97" s="65"/>
      <c r="E97" s="16"/>
      <c r="F97" s="16" t="s">
        <v>71</v>
      </c>
      <c r="G97" s="83">
        <f>15000*0.01</f>
        <v>150</v>
      </c>
      <c r="H97" s="17">
        <v>0</v>
      </c>
      <c r="I97" s="73">
        <f t="shared" si="1"/>
        <v>0</v>
      </c>
    </row>
    <row r="98" customHeight="1" spans="1:9">
      <c r="A98" s="24">
        <v>45754</v>
      </c>
      <c r="B98" s="56">
        <v>45764</v>
      </c>
      <c r="C98" s="57" t="s">
        <v>82</v>
      </c>
      <c r="D98" s="65" t="s">
        <v>83</v>
      </c>
      <c r="E98" s="16" t="s">
        <v>84</v>
      </c>
      <c r="F98" s="16" t="s">
        <v>31</v>
      </c>
      <c r="G98" s="17">
        <v>4000</v>
      </c>
      <c r="H98" s="17">
        <v>0.285</v>
      </c>
      <c r="I98" s="73">
        <f t="shared" si="1"/>
        <v>1140</v>
      </c>
    </row>
    <row r="99" customHeight="1" spans="1:9">
      <c r="A99" s="24"/>
      <c r="B99" s="60"/>
      <c r="C99" s="61"/>
      <c r="D99" s="65"/>
      <c r="E99" s="16"/>
      <c r="F99" s="16" t="s">
        <v>14</v>
      </c>
      <c r="G99" s="17">
        <v>4000</v>
      </c>
      <c r="H99" s="17"/>
      <c r="I99" s="75"/>
    </row>
    <row r="100" customHeight="1" spans="1:9">
      <c r="A100" s="24"/>
      <c r="B100" s="60"/>
      <c r="C100" s="61"/>
      <c r="D100" s="65"/>
      <c r="E100" s="16"/>
      <c r="F100" s="17" t="s">
        <v>15</v>
      </c>
      <c r="G100" s="17">
        <v>4000</v>
      </c>
      <c r="H100" s="17"/>
      <c r="I100" s="76"/>
    </row>
    <row r="101" customHeight="1" spans="1:9">
      <c r="A101" s="24"/>
      <c r="B101" s="56">
        <v>45762</v>
      </c>
      <c r="C101" s="61"/>
      <c r="D101" s="65"/>
      <c r="E101" s="16"/>
      <c r="F101" s="17" t="s">
        <v>85</v>
      </c>
      <c r="G101" s="17">
        <v>16000</v>
      </c>
      <c r="H101" s="17">
        <v>0.038</v>
      </c>
      <c r="I101" s="59">
        <f t="shared" ref="I101:I106" si="2">G101*H101</f>
        <v>608</v>
      </c>
    </row>
    <row r="102" customHeight="1" spans="1:9">
      <c r="A102" s="24"/>
      <c r="B102" s="60"/>
      <c r="C102" s="61"/>
      <c r="D102" s="65"/>
      <c r="E102" s="16"/>
      <c r="F102" s="17" t="s">
        <v>17</v>
      </c>
      <c r="G102" s="17">
        <v>4000</v>
      </c>
      <c r="H102" s="17">
        <v>0.025</v>
      </c>
      <c r="I102" s="59">
        <f t="shared" si="2"/>
        <v>100</v>
      </c>
    </row>
    <row r="103" customHeight="1" spans="1:9">
      <c r="A103" s="24"/>
      <c r="B103" s="60"/>
      <c r="C103" s="61"/>
      <c r="D103" s="65"/>
      <c r="E103" s="16"/>
      <c r="F103" s="16" t="s">
        <v>69</v>
      </c>
      <c r="G103" s="17">
        <v>4000</v>
      </c>
      <c r="H103" s="17">
        <v>0.28</v>
      </c>
      <c r="I103" s="59">
        <f t="shared" si="2"/>
        <v>1120</v>
      </c>
    </row>
    <row r="104" customHeight="1" spans="1:9">
      <c r="A104" s="24"/>
      <c r="B104" s="60"/>
      <c r="C104" s="61"/>
      <c r="D104" s="65"/>
      <c r="E104" s="16"/>
      <c r="F104" s="16" t="s">
        <v>70</v>
      </c>
      <c r="G104" s="17">
        <v>4000</v>
      </c>
      <c r="H104" s="95">
        <v>0.85</v>
      </c>
      <c r="I104" s="59">
        <f t="shared" si="2"/>
        <v>3400</v>
      </c>
    </row>
    <row r="105" customHeight="1" spans="1:9">
      <c r="A105" s="24"/>
      <c r="B105" s="62"/>
      <c r="C105" s="61"/>
      <c r="D105" s="65"/>
      <c r="E105" s="16"/>
      <c r="F105" s="16" t="s">
        <v>71</v>
      </c>
      <c r="G105" s="17">
        <v>40</v>
      </c>
      <c r="H105" s="17">
        <v>0</v>
      </c>
      <c r="I105" s="59">
        <f t="shared" si="2"/>
        <v>0</v>
      </c>
    </row>
    <row r="106" customHeight="1" spans="1:9">
      <c r="A106" s="70">
        <v>45755</v>
      </c>
      <c r="B106" s="82">
        <v>45768</v>
      </c>
      <c r="C106" s="14">
        <v>78012</v>
      </c>
      <c r="D106" s="65" t="s">
        <v>86</v>
      </c>
      <c r="E106" s="16" t="s">
        <v>87</v>
      </c>
      <c r="F106" s="16" t="s">
        <v>31</v>
      </c>
      <c r="G106" s="17">
        <v>5000</v>
      </c>
      <c r="H106" s="17">
        <v>0.285</v>
      </c>
      <c r="I106" s="73">
        <f t="shared" si="2"/>
        <v>1425</v>
      </c>
    </row>
    <row r="107" customHeight="1" spans="1:9">
      <c r="A107" s="70"/>
      <c r="B107" s="71"/>
      <c r="C107" s="13"/>
      <c r="D107" s="65"/>
      <c r="E107" s="16"/>
      <c r="F107" s="16" t="s">
        <v>14</v>
      </c>
      <c r="G107" s="17">
        <v>5000</v>
      </c>
      <c r="H107" s="17"/>
      <c r="I107" s="75"/>
    </row>
    <row r="108" customHeight="1" spans="1:9">
      <c r="A108" s="70"/>
      <c r="B108" s="81"/>
      <c r="C108" s="13"/>
      <c r="D108" s="65"/>
      <c r="E108" s="16"/>
      <c r="F108" s="17" t="s">
        <v>15</v>
      </c>
      <c r="G108" s="17">
        <v>5000</v>
      </c>
      <c r="H108" s="17"/>
      <c r="I108" s="76"/>
    </row>
    <row r="109" customHeight="1" spans="1:9">
      <c r="A109" s="70"/>
      <c r="B109" s="82">
        <v>45759</v>
      </c>
      <c r="C109" s="13"/>
      <c r="D109" s="65"/>
      <c r="E109" s="16"/>
      <c r="F109" s="17" t="s">
        <v>32</v>
      </c>
      <c r="G109" s="17">
        <v>20000</v>
      </c>
      <c r="H109" s="17">
        <v>0.038</v>
      </c>
      <c r="I109" s="59">
        <f>G109*H109</f>
        <v>760</v>
      </c>
    </row>
    <row r="110" customHeight="1" spans="1:9">
      <c r="A110" s="70"/>
      <c r="B110" s="71"/>
      <c r="C110" s="13"/>
      <c r="D110" s="65"/>
      <c r="E110" s="16"/>
      <c r="F110" s="16" t="s">
        <v>88</v>
      </c>
      <c r="G110" s="17">
        <v>5000</v>
      </c>
      <c r="H110" s="17">
        <v>0.98</v>
      </c>
      <c r="I110" s="59">
        <f>G110*H110</f>
        <v>4900</v>
      </c>
    </row>
    <row r="111" customHeight="1" spans="1:9">
      <c r="A111" s="70"/>
      <c r="B111" s="71"/>
      <c r="C111" s="13"/>
      <c r="D111" s="65"/>
      <c r="E111" s="16"/>
      <c r="F111" s="16" t="s">
        <v>76</v>
      </c>
      <c r="G111" s="17">
        <v>50</v>
      </c>
      <c r="H111" s="17">
        <v>0</v>
      </c>
      <c r="I111" s="59">
        <f>G111*H111</f>
        <v>0</v>
      </c>
    </row>
    <row r="112" customHeight="1" spans="1:9">
      <c r="A112" s="70">
        <v>45756</v>
      </c>
      <c r="B112" s="82">
        <v>45764</v>
      </c>
      <c r="C112" s="14">
        <v>24365</v>
      </c>
      <c r="D112" s="65" t="s">
        <v>89</v>
      </c>
      <c r="E112" s="16" t="s">
        <v>90</v>
      </c>
      <c r="F112" s="16" t="s">
        <v>39</v>
      </c>
      <c r="G112" s="17">
        <v>7500</v>
      </c>
      <c r="H112" s="17">
        <v>0.35</v>
      </c>
      <c r="I112" s="73">
        <f>G112*H112</f>
        <v>2625</v>
      </c>
    </row>
    <row r="113" customHeight="1" spans="1:9">
      <c r="A113" s="70"/>
      <c r="B113" s="71"/>
      <c r="C113" s="13"/>
      <c r="D113" s="65"/>
      <c r="E113" s="16"/>
      <c r="F113" s="16" t="s">
        <v>14</v>
      </c>
      <c r="G113" s="17">
        <v>7500</v>
      </c>
      <c r="H113" s="17"/>
      <c r="I113" s="75"/>
    </row>
    <row r="114" customHeight="1" spans="1:9">
      <c r="A114" s="70"/>
      <c r="B114" s="81"/>
      <c r="C114" s="13"/>
      <c r="D114" s="65"/>
      <c r="E114" s="16"/>
      <c r="F114" s="17" t="s">
        <v>15</v>
      </c>
      <c r="G114" s="17">
        <v>7500</v>
      </c>
      <c r="H114" s="17"/>
      <c r="I114" s="76"/>
    </row>
    <row r="115" customHeight="1" spans="1:9">
      <c r="A115" s="70"/>
      <c r="B115" s="82">
        <v>45762</v>
      </c>
      <c r="C115" s="13"/>
      <c r="D115" s="65"/>
      <c r="E115" s="16"/>
      <c r="F115" s="17" t="s">
        <v>45</v>
      </c>
      <c r="G115" s="17">
        <f>7500*6</f>
        <v>45000</v>
      </c>
      <c r="H115" s="17">
        <v>0.042</v>
      </c>
      <c r="I115" s="59">
        <f>G115*H115</f>
        <v>1890</v>
      </c>
    </row>
    <row r="116" customHeight="1" spans="1:9">
      <c r="A116" s="70"/>
      <c r="B116" s="81"/>
      <c r="C116" s="13"/>
      <c r="D116" s="65"/>
      <c r="E116" s="16"/>
      <c r="F116" s="14" t="s">
        <v>46</v>
      </c>
      <c r="G116" s="17">
        <v>7500</v>
      </c>
      <c r="H116" s="17">
        <v>0.32</v>
      </c>
      <c r="I116" s="59">
        <f>G116*H116</f>
        <v>2400</v>
      </c>
    </row>
    <row r="117" customHeight="1" spans="1:9">
      <c r="A117" s="24">
        <v>45759</v>
      </c>
      <c r="B117" s="56">
        <v>45764</v>
      </c>
      <c r="C117" s="57" t="s">
        <v>91</v>
      </c>
      <c r="D117" s="65" t="s">
        <v>92</v>
      </c>
      <c r="E117" s="16" t="s">
        <v>93</v>
      </c>
      <c r="F117" s="16" t="s">
        <v>31</v>
      </c>
      <c r="G117" s="17">
        <v>8000</v>
      </c>
      <c r="H117" s="17">
        <v>0.285</v>
      </c>
      <c r="I117" s="73">
        <f>G118*H117</f>
        <v>2280</v>
      </c>
    </row>
    <row r="118" customHeight="1" spans="1:9">
      <c r="A118" s="24"/>
      <c r="B118" s="60"/>
      <c r="C118" s="61"/>
      <c r="D118" s="65"/>
      <c r="E118" s="16"/>
      <c r="F118" s="16" t="s">
        <v>14</v>
      </c>
      <c r="G118" s="17">
        <v>8000</v>
      </c>
      <c r="H118" s="17"/>
      <c r="I118" s="75"/>
    </row>
    <row r="119" customHeight="1" spans="1:9">
      <c r="A119" s="24"/>
      <c r="B119" s="60"/>
      <c r="C119" s="61"/>
      <c r="D119" s="65"/>
      <c r="E119" s="16"/>
      <c r="F119" s="17" t="s">
        <v>15</v>
      </c>
      <c r="G119" s="17">
        <v>8000</v>
      </c>
      <c r="H119" s="17"/>
      <c r="I119" s="76"/>
    </row>
    <row r="120" customHeight="1" spans="1:9">
      <c r="A120" s="24"/>
      <c r="B120" s="56">
        <v>45762</v>
      </c>
      <c r="C120" s="61"/>
      <c r="D120" s="65"/>
      <c r="E120" s="16"/>
      <c r="F120" s="17" t="s">
        <v>85</v>
      </c>
      <c r="G120" s="17">
        <f>8000*4</f>
        <v>32000</v>
      </c>
      <c r="H120" s="17">
        <v>0.038</v>
      </c>
      <c r="I120" s="59">
        <f>G120*H120</f>
        <v>1216</v>
      </c>
    </row>
    <row r="121" customHeight="1" spans="1:9">
      <c r="A121" s="24"/>
      <c r="B121" s="60"/>
      <c r="C121" s="61"/>
      <c r="D121" s="65"/>
      <c r="E121" s="16"/>
      <c r="F121" s="17" t="s">
        <v>17</v>
      </c>
      <c r="G121" s="17">
        <v>8000</v>
      </c>
      <c r="H121" s="17">
        <v>0.025</v>
      </c>
      <c r="I121" s="59">
        <f>G121*H121</f>
        <v>200</v>
      </c>
    </row>
    <row r="122" customHeight="1" spans="1:9">
      <c r="A122" s="24"/>
      <c r="B122" s="60"/>
      <c r="C122" s="61"/>
      <c r="D122" s="65"/>
      <c r="E122" s="16"/>
      <c r="F122" s="16" t="s">
        <v>69</v>
      </c>
      <c r="G122" s="17">
        <v>8000</v>
      </c>
      <c r="H122" s="17">
        <v>0.28</v>
      </c>
      <c r="I122" s="59">
        <f>G122*H122</f>
        <v>2240</v>
      </c>
    </row>
    <row r="123" customHeight="1" spans="1:9">
      <c r="A123" s="24"/>
      <c r="B123" s="60"/>
      <c r="C123" s="61"/>
      <c r="D123" s="65"/>
      <c r="E123" s="16"/>
      <c r="F123" s="16" t="s">
        <v>70</v>
      </c>
      <c r="G123" s="17">
        <v>8000</v>
      </c>
      <c r="H123" s="95">
        <v>0.85</v>
      </c>
      <c r="I123" s="59">
        <f>G123*H123</f>
        <v>6800</v>
      </c>
    </row>
    <row r="124" customHeight="1" spans="1:9">
      <c r="A124" s="24"/>
      <c r="B124" s="62"/>
      <c r="C124" s="61"/>
      <c r="D124" s="65"/>
      <c r="E124" s="16"/>
      <c r="F124" s="16" t="s">
        <v>71</v>
      </c>
      <c r="G124" s="17">
        <f>8000*0.01</f>
        <v>80</v>
      </c>
      <c r="H124" s="17">
        <v>0</v>
      </c>
      <c r="I124" s="59">
        <f>G124*H124</f>
        <v>0</v>
      </c>
    </row>
    <row r="125" customHeight="1" spans="1:9">
      <c r="A125" s="70">
        <v>45759</v>
      </c>
      <c r="B125" s="82">
        <v>45768</v>
      </c>
      <c r="C125" s="14">
        <v>78304</v>
      </c>
      <c r="D125" s="65" t="s">
        <v>94</v>
      </c>
      <c r="E125" s="16" t="s">
        <v>95</v>
      </c>
      <c r="F125" s="16" t="s">
        <v>31</v>
      </c>
      <c r="G125" s="17">
        <v>5000</v>
      </c>
      <c r="H125" s="17">
        <v>0.285</v>
      </c>
      <c r="I125" s="73">
        <f>G126*H125</f>
        <v>1425</v>
      </c>
    </row>
    <row r="126" customHeight="1" spans="1:9">
      <c r="A126" s="70"/>
      <c r="B126" s="71"/>
      <c r="C126" s="13"/>
      <c r="D126" s="65"/>
      <c r="E126" s="16"/>
      <c r="F126" s="16" t="s">
        <v>14</v>
      </c>
      <c r="G126" s="17">
        <v>5000</v>
      </c>
      <c r="H126" s="17"/>
      <c r="I126" s="75"/>
    </row>
    <row r="127" customHeight="1" spans="1:9">
      <c r="A127" s="70"/>
      <c r="B127" s="71"/>
      <c r="C127" s="13"/>
      <c r="D127" s="65"/>
      <c r="E127" s="16"/>
      <c r="F127" s="17" t="s">
        <v>15</v>
      </c>
      <c r="G127" s="17">
        <v>5000</v>
      </c>
      <c r="H127" s="17"/>
      <c r="I127" s="76"/>
    </row>
    <row r="128" customHeight="1" spans="1:9">
      <c r="A128" s="70"/>
      <c r="B128" s="71"/>
      <c r="C128" s="13"/>
      <c r="D128" s="65"/>
      <c r="E128" s="16"/>
      <c r="F128" s="17" t="s">
        <v>32</v>
      </c>
      <c r="G128" s="17">
        <f>5000*4</f>
        <v>20000</v>
      </c>
      <c r="H128" s="17">
        <v>0.038</v>
      </c>
      <c r="I128" s="59">
        <f>G128*H128</f>
        <v>760</v>
      </c>
    </row>
    <row r="129" customHeight="1" spans="1:9">
      <c r="A129" s="70"/>
      <c r="B129" s="71"/>
      <c r="C129" s="13"/>
      <c r="D129" s="65"/>
      <c r="E129" s="16"/>
      <c r="F129" s="16" t="s">
        <v>88</v>
      </c>
      <c r="G129" s="17">
        <v>5000</v>
      </c>
      <c r="H129" s="17">
        <v>0.98</v>
      </c>
      <c r="I129" s="59">
        <f>G129*H129</f>
        <v>4900</v>
      </c>
    </row>
    <row r="130" customHeight="1" spans="1:9">
      <c r="A130" s="70"/>
      <c r="B130" s="71"/>
      <c r="C130" s="13"/>
      <c r="D130" s="65"/>
      <c r="E130" s="16"/>
      <c r="F130" s="16" t="s">
        <v>76</v>
      </c>
      <c r="G130" s="17">
        <f>5000*0.01</f>
        <v>50</v>
      </c>
      <c r="H130" s="17">
        <v>0</v>
      </c>
      <c r="I130" s="59">
        <f>G130*H130</f>
        <v>0</v>
      </c>
    </row>
    <row r="131" customHeight="1" spans="1:9">
      <c r="A131" s="70">
        <v>45761</v>
      </c>
      <c r="B131" s="82">
        <v>45767</v>
      </c>
      <c r="C131" s="72" t="s">
        <v>96</v>
      </c>
      <c r="D131" s="68" t="s">
        <v>97</v>
      </c>
      <c r="E131" s="16" t="s">
        <v>98</v>
      </c>
      <c r="F131" s="16" t="s">
        <v>31</v>
      </c>
      <c r="G131" s="17">
        <v>10000</v>
      </c>
      <c r="H131" s="17">
        <v>0.35</v>
      </c>
      <c r="I131" s="73">
        <f>G132*H131</f>
        <v>3500</v>
      </c>
    </row>
    <row r="132" customHeight="1" spans="1:9">
      <c r="A132" s="70"/>
      <c r="B132" s="71"/>
      <c r="C132" s="74"/>
      <c r="D132" s="65"/>
      <c r="E132" s="16"/>
      <c r="F132" s="16" t="s">
        <v>14</v>
      </c>
      <c r="G132" s="17">
        <v>10000</v>
      </c>
      <c r="H132" s="17"/>
      <c r="I132" s="75"/>
    </row>
    <row r="133" customHeight="1" spans="1:9">
      <c r="A133" s="70"/>
      <c r="B133" s="71"/>
      <c r="C133" s="74"/>
      <c r="D133" s="65"/>
      <c r="E133" s="16"/>
      <c r="F133" s="17" t="s">
        <v>15</v>
      </c>
      <c r="G133" s="17">
        <v>10000</v>
      </c>
      <c r="H133" s="17"/>
      <c r="I133" s="76"/>
    </row>
    <row r="134" customHeight="1" spans="1:9">
      <c r="A134" s="70"/>
      <c r="B134" s="71"/>
      <c r="C134" s="74"/>
      <c r="D134" s="65"/>
      <c r="E134" s="16"/>
      <c r="F134" s="17" t="s">
        <v>85</v>
      </c>
      <c r="G134" s="17">
        <f>10000*4</f>
        <v>40000</v>
      </c>
      <c r="H134" s="17">
        <v>0.042</v>
      </c>
      <c r="I134" s="59">
        <f>G134*H134</f>
        <v>1680</v>
      </c>
    </row>
    <row r="135" customHeight="1" spans="1:9">
      <c r="A135" s="70"/>
      <c r="B135" s="71"/>
      <c r="C135" s="74"/>
      <c r="D135" s="65"/>
      <c r="E135" s="16"/>
      <c r="F135" s="16" t="s">
        <v>99</v>
      </c>
      <c r="G135" s="17">
        <v>10000</v>
      </c>
      <c r="H135" s="17">
        <v>0.158</v>
      </c>
      <c r="I135" s="59">
        <f>G135*H135</f>
        <v>1580</v>
      </c>
    </row>
    <row r="136" customHeight="1" spans="1:9">
      <c r="A136" s="70"/>
      <c r="B136" s="71"/>
      <c r="C136" s="74"/>
      <c r="D136" s="65"/>
      <c r="E136" s="16"/>
      <c r="F136" s="21" t="s">
        <v>100</v>
      </c>
      <c r="G136" s="17">
        <v>10000</v>
      </c>
      <c r="H136" s="17">
        <v>0.85</v>
      </c>
      <c r="I136" s="59">
        <f>G136*H136</f>
        <v>8500</v>
      </c>
    </row>
    <row r="137" customHeight="1" spans="1:9">
      <c r="A137" s="70"/>
      <c r="B137" s="71"/>
      <c r="C137" s="74"/>
      <c r="D137" s="65"/>
      <c r="E137" s="16"/>
      <c r="F137" s="21" t="s">
        <v>101</v>
      </c>
      <c r="G137" s="17">
        <f>10000*0.01</f>
        <v>100</v>
      </c>
      <c r="H137" s="17">
        <v>0</v>
      </c>
      <c r="I137" s="59">
        <f>G137*H137</f>
        <v>0</v>
      </c>
    </row>
    <row r="138" customHeight="1" spans="1:9">
      <c r="A138" s="70">
        <v>45755</v>
      </c>
      <c r="B138" s="93" t="s">
        <v>102</v>
      </c>
      <c r="C138" s="57" t="s">
        <v>103</v>
      </c>
      <c r="D138" s="68" t="s">
        <v>104</v>
      </c>
      <c r="E138" s="16" t="s">
        <v>105</v>
      </c>
      <c r="F138" s="16" t="s">
        <v>31</v>
      </c>
      <c r="G138" s="17">
        <v>14023</v>
      </c>
      <c r="H138" s="97">
        <v>0.21</v>
      </c>
      <c r="I138" s="59">
        <f>G138*H138</f>
        <v>2944.83</v>
      </c>
    </row>
    <row r="139" customHeight="1" spans="1:9">
      <c r="A139" s="70"/>
      <c r="B139" s="71" t="s">
        <v>102</v>
      </c>
      <c r="C139" s="61"/>
      <c r="D139" s="65"/>
      <c r="E139" s="16"/>
      <c r="F139" s="16" t="s">
        <v>14</v>
      </c>
      <c r="G139" s="17">
        <v>14023</v>
      </c>
      <c r="H139" s="66"/>
      <c r="I139" s="59"/>
    </row>
    <row r="140" customHeight="1" spans="1:9">
      <c r="A140" s="70"/>
      <c r="B140" s="70" t="s">
        <v>102</v>
      </c>
      <c r="C140" s="61"/>
      <c r="D140" s="65"/>
      <c r="E140" s="16"/>
      <c r="F140" s="17" t="s">
        <v>85</v>
      </c>
      <c r="G140" s="17">
        <f>22000*4</f>
        <v>88000</v>
      </c>
      <c r="H140" s="17">
        <v>0.038</v>
      </c>
      <c r="I140" s="59">
        <f>G140*H140</f>
        <v>3344</v>
      </c>
    </row>
    <row r="141" customHeight="1" spans="1:9">
      <c r="A141" s="70"/>
      <c r="B141" s="82">
        <v>45760</v>
      </c>
      <c r="C141" s="61"/>
      <c r="D141" s="65"/>
      <c r="E141" s="16"/>
      <c r="F141" s="16" t="s">
        <v>69</v>
      </c>
      <c r="G141" s="17">
        <v>22000</v>
      </c>
      <c r="H141" s="17">
        <v>0.28</v>
      </c>
      <c r="I141" s="59">
        <f>G141*H141</f>
        <v>6160</v>
      </c>
    </row>
    <row r="142" customHeight="1" spans="1:9">
      <c r="A142" s="70"/>
      <c r="B142" s="71"/>
      <c r="C142" s="61"/>
      <c r="D142" s="65"/>
      <c r="E142" s="16"/>
      <c r="F142" s="16" t="s">
        <v>70</v>
      </c>
      <c r="G142" s="17">
        <v>22000</v>
      </c>
      <c r="H142" s="95">
        <v>0.85</v>
      </c>
      <c r="I142" s="59">
        <f>G142*H142</f>
        <v>18700</v>
      </c>
    </row>
    <row r="143" customHeight="1" spans="1:9">
      <c r="A143" s="70"/>
      <c r="B143" s="81"/>
      <c r="C143" s="61"/>
      <c r="D143" s="65"/>
      <c r="E143" s="16"/>
      <c r="F143" s="16" t="s">
        <v>71</v>
      </c>
      <c r="G143" s="17">
        <f>22000*0.01</f>
        <v>220</v>
      </c>
      <c r="H143" s="17">
        <v>0</v>
      </c>
      <c r="I143" s="59">
        <f>G143*H143</f>
        <v>0</v>
      </c>
    </row>
    <row r="144" customHeight="1" spans="1:9">
      <c r="A144" s="70">
        <v>45740</v>
      </c>
      <c r="B144" s="82">
        <v>45765</v>
      </c>
      <c r="C144" s="72" t="s">
        <v>106</v>
      </c>
      <c r="D144" s="65" t="s">
        <v>107</v>
      </c>
      <c r="E144" s="16" t="s">
        <v>108</v>
      </c>
      <c r="F144" s="16" t="s">
        <v>31</v>
      </c>
      <c r="G144" s="17">
        <v>4000</v>
      </c>
      <c r="H144" s="17">
        <v>0.35</v>
      </c>
      <c r="I144" s="73">
        <f>G145*H144</f>
        <v>1400</v>
      </c>
    </row>
    <row r="145" customHeight="1" spans="1:9">
      <c r="A145" s="70"/>
      <c r="B145" s="71"/>
      <c r="C145" s="74"/>
      <c r="D145" s="65"/>
      <c r="E145" s="16"/>
      <c r="F145" s="16" t="s">
        <v>14</v>
      </c>
      <c r="G145" s="17">
        <v>4000</v>
      </c>
      <c r="H145" s="17"/>
      <c r="I145" s="75"/>
    </row>
    <row r="146" customHeight="1" spans="1:9">
      <c r="A146" s="70"/>
      <c r="B146" s="81"/>
      <c r="C146" s="74"/>
      <c r="D146" s="65"/>
      <c r="E146" s="16"/>
      <c r="F146" s="17" t="s">
        <v>15</v>
      </c>
      <c r="G146" s="17">
        <v>4000</v>
      </c>
      <c r="H146" s="17"/>
      <c r="I146" s="76"/>
    </row>
    <row r="147" customHeight="1" spans="1:9">
      <c r="A147" s="70"/>
      <c r="B147" s="98">
        <v>45757</v>
      </c>
      <c r="C147" s="74"/>
      <c r="D147" s="65"/>
      <c r="E147" s="16"/>
      <c r="F147" s="17" t="s">
        <v>85</v>
      </c>
      <c r="G147" s="17">
        <f>4000*4</f>
        <v>16000</v>
      </c>
      <c r="H147" s="17">
        <v>0.042</v>
      </c>
      <c r="I147" s="59">
        <f>G147*H147</f>
        <v>672</v>
      </c>
    </row>
    <row r="148" customHeight="1" spans="1:9">
      <c r="A148" s="70"/>
      <c r="B148" s="70">
        <v>45748</v>
      </c>
      <c r="C148" s="74"/>
      <c r="D148" s="65"/>
      <c r="E148" s="16"/>
      <c r="F148" s="16" t="s">
        <v>99</v>
      </c>
      <c r="G148" s="17">
        <v>4000</v>
      </c>
      <c r="H148" s="17">
        <v>0.158</v>
      </c>
      <c r="I148" s="59">
        <f>G148*H148</f>
        <v>632</v>
      </c>
    </row>
    <row r="149" customHeight="1" spans="1:9">
      <c r="A149" s="70"/>
      <c r="B149" s="70"/>
      <c r="C149" s="74"/>
      <c r="D149" s="65"/>
      <c r="E149" s="16"/>
      <c r="F149" s="21" t="s">
        <v>100</v>
      </c>
      <c r="G149" s="17">
        <v>4000</v>
      </c>
      <c r="H149" s="17">
        <v>0.85</v>
      </c>
      <c r="I149" s="59">
        <f>G149*H149</f>
        <v>3400</v>
      </c>
    </row>
    <row r="150" customHeight="1" spans="1:9">
      <c r="A150" s="70"/>
      <c r="B150" s="70"/>
      <c r="C150" s="74"/>
      <c r="D150" s="65"/>
      <c r="E150" s="16"/>
      <c r="F150" s="21" t="s">
        <v>101</v>
      </c>
      <c r="G150" s="17">
        <f>4000*0.01</f>
        <v>40</v>
      </c>
      <c r="H150" s="17">
        <v>0</v>
      </c>
      <c r="I150" s="59">
        <f>G150*H150</f>
        <v>0</v>
      </c>
    </row>
    <row r="151" customHeight="1" spans="1:9">
      <c r="A151" s="70"/>
      <c r="B151" s="70"/>
      <c r="C151" s="74"/>
      <c r="D151" s="65"/>
      <c r="E151" s="16"/>
      <c r="F151" s="21" t="s">
        <v>109</v>
      </c>
      <c r="G151" s="17">
        <v>25</v>
      </c>
      <c r="H151" s="17">
        <v>0</v>
      </c>
      <c r="I151" s="59">
        <f>G151*H151</f>
        <v>0</v>
      </c>
    </row>
    <row r="152" customHeight="1" spans="1:9">
      <c r="A152" s="70">
        <v>45756</v>
      </c>
      <c r="B152" s="82">
        <v>45764</v>
      </c>
      <c r="C152" s="14">
        <v>24366</v>
      </c>
      <c r="D152" s="65" t="s">
        <v>110</v>
      </c>
      <c r="E152" s="16" t="s">
        <v>111</v>
      </c>
      <c r="F152" s="16" t="s">
        <v>31</v>
      </c>
      <c r="G152" s="17">
        <v>5000</v>
      </c>
      <c r="H152" s="17">
        <v>0.35</v>
      </c>
      <c r="I152" s="59">
        <f>G153*H152</f>
        <v>1750</v>
      </c>
    </row>
    <row r="153" customHeight="1" spans="1:9">
      <c r="A153" s="70"/>
      <c r="B153" s="71"/>
      <c r="C153" s="13"/>
      <c r="D153" s="99"/>
      <c r="E153" s="16"/>
      <c r="F153" s="16" t="s">
        <v>42</v>
      </c>
      <c r="G153" s="17">
        <v>5000</v>
      </c>
      <c r="H153" s="17"/>
      <c r="I153" s="59"/>
    </row>
    <row r="154" customHeight="1" spans="1:9">
      <c r="A154" s="70"/>
      <c r="B154" s="81"/>
      <c r="C154" s="13"/>
      <c r="D154" s="99"/>
      <c r="E154" s="16"/>
      <c r="F154" s="17" t="s">
        <v>15</v>
      </c>
      <c r="G154" s="17">
        <v>5000</v>
      </c>
      <c r="H154" s="17"/>
      <c r="I154" s="59">
        <f>G154*H154</f>
        <v>0</v>
      </c>
    </row>
    <row r="155" customHeight="1" spans="1:9">
      <c r="A155" s="70"/>
      <c r="B155" s="84">
        <v>45762</v>
      </c>
      <c r="C155" s="13"/>
      <c r="D155" s="99"/>
      <c r="E155" s="16"/>
      <c r="F155" s="17" t="s">
        <v>49</v>
      </c>
      <c r="G155" s="17">
        <f>5000*6</f>
        <v>30000</v>
      </c>
      <c r="H155" s="17">
        <v>0.042</v>
      </c>
      <c r="I155" s="59">
        <f>G155*H155</f>
        <v>1260</v>
      </c>
    </row>
    <row r="156" customHeight="1" spans="1:9">
      <c r="A156" s="100"/>
      <c r="B156" s="70">
        <v>45769</v>
      </c>
      <c r="C156" s="13"/>
      <c r="D156" s="99"/>
      <c r="E156" s="16"/>
      <c r="F156" s="16" t="s">
        <v>33</v>
      </c>
      <c r="G156" s="17">
        <v>5000</v>
      </c>
      <c r="H156" s="17">
        <v>1.07</v>
      </c>
      <c r="I156" s="59">
        <f>G156*H156</f>
        <v>5350</v>
      </c>
    </row>
    <row r="157" customHeight="1" spans="1:9">
      <c r="A157" s="100"/>
      <c r="B157" s="70"/>
      <c r="C157" s="13"/>
      <c r="D157" s="99"/>
      <c r="E157" s="16"/>
      <c r="F157" s="16" t="s">
        <v>50</v>
      </c>
      <c r="G157" s="17">
        <f>5000*0.01</f>
        <v>50</v>
      </c>
      <c r="H157" s="17">
        <v>0</v>
      </c>
      <c r="I157" s="59">
        <f>G157*H157</f>
        <v>0</v>
      </c>
    </row>
    <row r="158" customHeight="1" spans="1:9">
      <c r="A158" s="24">
        <v>45758</v>
      </c>
      <c r="B158" s="56">
        <v>45764</v>
      </c>
      <c r="C158" s="57" t="s">
        <v>112</v>
      </c>
      <c r="D158" s="65" t="s">
        <v>113</v>
      </c>
      <c r="E158" s="16" t="s">
        <v>114</v>
      </c>
      <c r="F158" s="16" t="s">
        <v>31</v>
      </c>
      <c r="G158" s="17">
        <v>10010</v>
      </c>
      <c r="H158" s="17">
        <v>0.285</v>
      </c>
      <c r="I158" s="59">
        <f>G159*H158</f>
        <v>2852.85</v>
      </c>
    </row>
    <row r="159" customHeight="1" spans="1:9">
      <c r="A159" s="24"/>
      <c r="B159" s="60"/>
      <c r="C159" s="61"/>
      <c r="D159" s="65"/>
      <c r="E159" s="16"/>
      <c r="F159" s="16" t="s">
        <v>14</v>
      </c>
      <c r="G159" s="17">
        <v>10010</v>
      </c>
      <c r="H159" s="17"/>
      <c r="I159" s="59"/>
    </row>
    <row r="160" customHeight="1" spans="1:9">
      <c r="A160" s="24"/>
      <c r="B160" s="62"/>
      <c r="C160" s="61"/>
      <c r="D160" s="65"/>
      <c r="E160" s="16"/>
      <c r="F160" s="17" t="s">
        <v>15</v>
      </c>
      <c r="G160" s="17">
        <v>10010</v>
      </c>
      <c r="H160" s="17"/>
      <c r="I160" s="59">
        <f>G160*H160</f>
        <v>0</v>
      </c>
    </row>
    <row r="161" customHeight="1" spans="1:9">
      <c r="A161" s="24"/>
      <c r="B161" s="101">
        <v>45764</v>
      </c>
      <c r="C161" s="61"/>
      <c r="D161" s="65"/>
      <c r="E161" s="16"/>
      <c r="F161" s="17" t="s">
        <v>115</v>
      </c>
      <c r="G161" s="17">
        <f>10010*4</f>
        <v>40040</v>
      </c>
      <c r="H161" s="17">
        <v>0.038</v>
      </c>
      <c r="I161" s="59">
        <f>G161*H161</f>
        <v>1521.52</v>
      </c>
    </row>
    <row r="162" customHeight="1" spans="1:9">
      <c r="A162" s="24"/>
      <c r="B162" s="101"/>
      <c r="C162" s="61"/>
      <c r="D162" s="65"/>
      <c r="E162" s="16"/>
      <c r="F162" s="17" t="s">
        <v>116</v>
      </c>
      <c r="G162" s="17">
        <f>5000*4</f>
        <v>20000</v>
      </c>
      <c r="H162" s="17">
        <v>0.038</v>
      </c>
      <c r="I162" s="59">
        <f t="shared" ref="I162:I168" si="3">G162*H162</f>
        <v>760</v>
      </c>
    </row>
    <row r="163" customHeight="1" spans="1:9">
      <c r="A163" s="24"/>
      <c r="B163" s="56">
        <v>45771</v>
      </c>
      <c r="C163" s="61"/>
      <c r="D163" s="65"/>
      <c r="E163" s="16"/>
      <c r="F163" s="17" t="s">
        <v>117</v>
      </c>
      <c r="G163" s="17">
        <f>5000</f>
        <v>5000</v>
      </c>
      <c r="H163" s="17">
        <v>0.038</v>
      </c>
      <c r="I163" s="59">
        <f t="shared" si="3"/>
        <v>190</v>
      </c>
    </row>
    <row r="164" customHeight="1" spans="1:9">
      <c r="A164" s="24"/>
      <c r="B164" s="62"/>
      <c r="C164" s="61"/>
      <c r="D164" s="65"/>
      <c r="E164" s="16"/>
      <c r="F164" s="17" t="s">
        <v>118</v>
      </c>
      <c r="G164" s="17">
        <f>5010*4</f>
        <v>20040</v>
      </c>
      <c r="H164" s="17">
        <v>0.038</v>
      </c>
      <c r="I164" s="59">
        <f t="shared" si="3"/>
        <v>761.52</v>
      </c>
    </row>
    <row r="165" customHeight="1" spans="1:9">
      <c r="A165" s="24"/>
      <c r="B165" s="102">
        <v>45764</v>
      </c>
      <c r="C165" s="61"/>
      <c r="D165" s="65"/>
      <c r="E165" s="16"/>
      <c r="F165" s="17" t="s">
        <v>119</v>
      </c>
      <c r="G165" s="17">
        <f>10010*2</f>
        <v>20020</v>
      </c>
      <c r="H165" s="17">
        <v>0.025</v>
      </c>
      <c r="I165" s="59">
        <f t="shared" si="3"/>
        <v>500.5</v>
      </c>
    </row>
    <row r="166" customHeight="1" spans="1:9">
      <c r="A166" s="24"/>
      <c r="B166" s="101">
        <v>45762</v>
      </c>
      <c r="C166" s="61"/>
      <c r="D166" s="65"/>
      <c r="E166" s="16"/>
      <c r="F166" s="16" t="s">
        <v>88</v>
      </c>
      <c r="G166" s="17">
        <v>10010</v>
      </c>
      <c r="H166" s="17">
        <v>0.98</v>
      </c>
      <c r="I166" s="59">
        <f t="shared" si="3"/>
        <v>9809.8</v>
      </c>
    </row>
    <row r="167" customHeight="1" spans="1:9">
      <c r="A167" s="24"/>
      <c r="B167" s="101"/>
      <c r="C167" s="61"/>
      <c r="D167" s="65"/>
      <c r="E167" s="16"/>
      <c r="F167" s="16" t="s">
        <v>76</v>
      </c>
      <c r="G167" s="83">
        <f>10010*0.01</f>
        <v>100.1</v>
      </c>
      <c r="H167" s="17">
        <v>0</v>
      </c>
      <c r="I167" s="59">
        <f t="shared" si="3"/>
        <v>0</v>
      </c>
    </row>
    <row r="168" customHeight="1" spans="1:9">
      <c r="A168" s="70">
        <v>45763</v>
      </c>
      <c r="B168" s="82">
        <v>45769</v>
      </c>
      <c r="C168" s="14">
        <v>24711</v>
      </c>
      <c r="D168" s="65" t="s">
        <v>120</v>
      </c>
      <c r="E168" s="16" t="s">
        <v>121</v>
      </c>
      <c r="F168" s="16" t="s">
        <v>39</v>
      </c>
      <c r="G168" s="17">
        <v>7500</v>
      </c>
      <c r="H168" s="17">
        <v>0.35</v>
      </c>
      <c r="I168" s="59">
        <f t="shared" si="3"/>
        <v>2625</v>
      </c>
    </row>
    <row r="169" customHeight="1" spans="1:9">
      <c r="A169" s="70"/>
      <c r="B169" s="71"/>
      <c r="C169" s="13"/>
      <c r="D169" s="65"/>
      <c r="E169" s="16"/>
      <c r="F169" s="16" t="s">
        <v>14</v>
      </c>
      <c r="G169" s="17">
        <v>7500</v>
      </c>
      <c r="H169" s="17"/>
      <c r="I169" s="59"/>
    </row>
    <row r="170" customHeight="1" spans="1:9">
      <c r="A170" s="70"/>
      <c r="B170" s="81"/>
      <c r="C170" s="13"/>
      <c r="D170" s="65"/>
      <c r="E170" s="16"/>
      <c r="F170" s="17" t="s">
        <v>15</v>
      </c>
      <c r="G170" s="17">
        <v>7500</v>
      </c>
      <c r="H170" s="17"/>
      <c r="I170" s="59">
        <v>0</v>
      </c>
    </row>
    <row r="171" customHeight="1" spans="1:9">
      <c r="A171" s="70"/>
      <c r="B171" s="82">
        <v>45764</v>
      </c>
      <c r="C171" s="13"/>
      <c r="D171" s="65"/>
      <c r="E171" s="16"/>
      <c r="F171" s="17" t="s">
        <v>45</v>
      </c>
      <c r="G171" s="17">
        <v>45000</v>
      </c>
      <c r="H171" s="17">
        <v>0.042</v>
      </c>
      <c r="I171" s="59">
        <f>G171*H171</f>
        <v>1890</v>
      </c>
    </row>
    <row r="172" customHeight="1" spans="1:9">
      <c r="A172" s="70"/>
      <c r="B172" s="81"/>
      <c r="C172" s="13"/>
      <c r="D172" s="65"/>
      <c r="E172" s="16"/>
      <c r="F172" s="14" t="s">
        <v>46</v>
      </c>
      <c r="G172" s="17">
        <v>7500</v>
      </c>
      <c r="H172" s="17">
        <v>0.32</v>
      </c>
      <c r="I172" s="59">
        <f>G172*H172</f>
        <v>2400</v>
      </c>
    </row>
    <row r="173" customHeight="1" spans="1:9">
      <c r="A173" s="64">
        <v>45763</v>
      </c>
      <c r="B173" s="24">
        <v>45772</v>
      </c>
      <c r="C173" s="30" t="s">
        <v>122</v>
      </c>
      <c r="D173" s="65" t="s">
        <v>123</v>
      </c>
      <c r="E173" s="30" t="s">
        <v>124</v>
      </c>
      <c r="F173" s="16" t="s">
        <v>39</v>
      </c>
      <c r="G173" s="17">
        <v>40000</v>
      </c>
      <c r="H173" s="17">
        <v>0.35</v>
      </c>
      <c r="I173" s="59">
        <v>14000</v>
      </c>
    </row>
    <row r="174" customHeight="1" spans="1:9">
      <c r="A174" s="63"/>
      <c r="B174" s="24"/>
      <c r="C174" s="66"/>
      <c r="D174" s="65"/>
      <c r="E174" s="34"/>
      <c r="F174" s="16" t="s">
        <v>14</v>
      </c>
      <c r="G174" s="17">
        <v>40000</v>
      </c>
      <c r="H174" s="17"/>
      <c r="I174" s="59"/>
    </row>
    <row r="175" customHeight="1" spans="1:9">
      <c r="A175" s="63"/>
      <c r="B175" s="24"/>
      <c r="C175" s="66"/>
      <c r="D175" s="65"/>
      <c r="E175" s="34"/>
      <c r="F175" s="17" t="s">
        <v>15</v>
      </c>
      <c r="G175" s="17">
        <v>40000</v>
      </c>
      <c r="H175" s="17"/>
      <c r="I175" s="59">
        <v>0</v>
      </c>
    </row>
    <row r="176" customHeight="1" spans="1:9">
      <c r="A176" s="63"/>
      <c r="B176" s="24">
        <v>45769</v>
      </c>
      <c r="C176" s="66"/>
      <c r="D176" s="65"/>
      <c r="E176" s="34"/>
      <c r="F176" s="17" t="s">
        <v>125</v>
      </c>
      <c r="G176" s="17">
        <v>200000</v>
      </c>
      <c r="H176" s="17">
        <v>0.042</v>
      </c>
      <c r="I176" s="59">
        <v>8400</v>
      </c>
    </row>
    <row r="177" customHeight="1" spans="1:9">
      <c r="A177" s="85"/>
      <c r="B177" s="69">
        <v>45770</v>
      </c>
      <c r="C177" s="86"/>
      <c r="D177" s="65"/>
      <c r="E177" s="38"/>
      <c r="F177" s="16" t="s">
        <v>126</v>
      </c>
      <c r="G177" s="17">
        <v>40000</v>
      </c>
      <c r="H177" s="17">
        <v>0.095</v>
      </c>
      <c r="I177" s="59">
        <v>3800</v>
      </c>
    </row>
    <row r="178" customHeight="1" spans="1:9">
      <c r="A178" s="70">
        <v>45764</v>
      </c>
      <c r="B178" s="70">
        <v>45769</v>
      </c>
      <c r="C178" s="14" t="s">
        <v>127</v>
      </c>
      <c r="D178" s="65" t="s">
        <v>128</v>
      </c>
      <c r="E178" s="16" t="s">
        <v>129</v>
      </c>
      <c r="F178" s="16" t="s">
        <v>31</v>
      </c>
      <c r="G178" s="17">
        <v>13000</v>
      </c>
      <c r="H178" s="17">
        <v>0.35</v>
      </c>
      <c r="I178" s="59">
        <f>G178*H178</f>
        <v>4550</v>
      </c>
    </row>
    <row r="179" customHeight="1" spans="1:9">
      <c r="A179" s="70"/>
      <c r="B179" s="70"/>
      <c r="C179" s="13"/>
      <c r="D179" s="65"/>
      <c r="E179" s="16"/>
      <c r="F179" s="16" t="s">
        <v>42</v>
      </c>
      <c r="G179" s="17">
        <v>13000</v>
      </c>
      <c r="H179" s="17"/>
      <c r="I179" s="59"/>
    </row>
    <row r="180" customHeight="1" spans="1:9">
      <c r="A180" s="70"/>
      <c r="B180" s="70"/>
      <c r="C180" s="13"/>
      <c r="D180" s="65"/>
      <c r="E180" s="16"/>
      <c r="F180" s="17" t="s">
        <v>15</v>
      </c>
      <c r="G180" s="17">
        <v>13000</v>
      </c>
      <c r="H180" s="17"/>
      <c r="I180" s="59">
        <v>0</v>
      </c>
    </row>
    <row r="181" customHeight="1" spans="1:9">
      <c r="A181" s="70"/>
      <c r="B181" s="70"/>
      <c r="C181" s="13"/>
      <c r="D181" s="65"/>
      <c r="E181" s="16"/>
      <c r="F181" s="17" t="s">
        <v>49</v>
      </c>
      <c r="G181" s="17">
        <v>78000</v>
      </c>
      <c r="H181" s="17">
        <v>0.042</v>
      </c>
      <c r="I181" s="59">
        <f>G181*H181</f>
        <v>3276</v>
      </c>
    </row>
    <row r="182" customHeight="1" spans="1:9">
      <c r="A182" s="70"/>
      <c r="B182" s="70"/>
      <c r="C182" s="13"/>
      <c r="D182" s="65"/>
      <c r="E182" s="16"/>
      <c r="F182" s="14" t="s">
        <v>33</v>
      </c>
      <c r="G182" s="17">
        <v>13000</v>
      </c>
      <c r="H182" s="17">
        <v>1.07</v>
      </c>
      <c r="I182" s="59">
        <f>G182*H182</f>
        <v>13910</v>
      </c>
    </row>
    <row r="183" customHeight="1" spans="1:9">
      <c r="A183" s="70"/>
      <c r="B183" s="70"/>
      <c r="C183" s="13"/>
      <c r="D183" s="65"/>
      <c r="E183" s="16"/>
      <c r="F183" s="14" t="s">
        <v>50</v>
      </c>
      <c r="G183" s="17">
        <v>130</v>
      </c>
      <c r="H183" s="17">
        <v>0</v>
      </c>
      <c r="I183" s="59">
        <f>G183*H183</f>
        <v>0</v>
      </c>
    </row>
    <row r="184" customHeight="1" spans="1:9">
      <c r="A184" s="70">
        <v>45764</v>
      </c>
      <c r="B184" s="82">
        <v>45770</v>
      </c>
      <c r="C184" s="14" t="s">
        <v>130</v>
      </c>
      <c r="D184" s="65" t="s">
        <v>131</v>
      </c>
      <c r="E184" s="16" t="s">
        <v>132</v>
      </c>
      <c r="F184" s="16" t="s">
        <v>39</v>
      </c>
      <c r="G184" s="17">
        <v>10000</v>
      </c>
      <c r="H184" s="17">
        <v>0.35</v>
      </c>
      <c r="I184" s="59">
        <f>G184*H184</f>
        <v>3500</v>
      </c>
    </row>
    <row r="185" customHeight="1" spans="1:9">
      <c r="A185" s="70"/>
      <c r="B185" s="71"/>
      <c r="C185" s="13"/>
      <c r="D185" s="65"/>
      <c r="E185" s="16"/>
      <c r="F185" s="16" t="s">
        <v>14</v>
      </c>
      <c r="G185" s="17">
        <v>10000</v>
      </c>
      <c r="H185" s="17"/>
      <c r="I185" s="59"/>
    </row>
    <row r="186" customHeight="1" spans="1:9">
      <c r="A186" s="70"/>
      <c r="B186" s="81"/>
      <c r="C186" s="13"/>
      <c r="D186" s="65"/>
      <c r="E186" s="16"/>
      <c r="F186" s="17" t="s">
        <v>15</v>
      </c>
      <c r="G186" s="17">
        <v>10000</v>
      </c>
      <c r="H186" s="17"/>
      <c r="I186" s="59">
        <v>0</v>
      </c>
    </row>
    <row r="187" customHeight="1" spans="1:9">
      <c r="A187" s="70"/>
      <c r="B187" s="84">
        <v>45764</v>
      </c>
      <c r="C187" s="13"/>
      <c r="D187" s="65"/>
      <c r="E187" s="16"/>
      <c r="F187" s="17" t="s">
        <v>45</v>
      </c>
      <c r="G187" s="17">
        <v>60000</v>
      </c>
      <c r="H187" s="17">
        <v>0.042</v>
      </c>
      <c r="I187" s="59">
        <f>G187*H187</f>
        <v>2520</v>
      </c>
    </row>
    <row r="188" customHeight="1" spans="1:9">
      <c r="A188" s="70"/>
      <c r="B188" s="103">
        <v>45770</v>
      </c>
      <c r="C188" s="13"/>
      <c r="D188" s="65"/>
      <c r="E188" s="16"/>
      <c r="F188" s="14" t="s">
        <v>46</v>
      </c>
      <c r="G188" s="17">
        <v>10000</v>
      </c>
      <c r="H188" s="17">
        <v>0.32</v>
      </c>
      <c r="I188" s="59">
        <f>G188*H188</f>
        <v>3200</v>
      </c>
    </row>
    <row r="189" customHeight="1" spans="1:9">
      <c r="A189" s="24">
        <v>45764</v>
      </c>
      <c r="B189" s="24">
        <v>45770</v>
      </c>
      <c r="C189" s="16" t="s">
        <v>130</v>
      </c>
      <c r="D189" s="65" t="s">
        <v>133</v>
      </c>
      <c r="E189" s="16" t="s">
        <v>134</v>
      </c>
      <c r="F189" s="16" t="s">
        <v>31</v>
      </c>
      <c r="G189" s="17">
        <v>10000</v>
      </c>
      <c r="H189" s="17">
        <v>0.35</v>
      </c>
      <c r="I189" s="59">
        <f>G189*H189</f>
        <v>3500</v>
      </c>
    </row>
    <row r="190" customHeight="1" spans="1:9">
      <c r="A190" s="24"/>
      <c r="B190" s="24"/>
      <c r="C190" s="17"/>
      <c r="D190" s="65"/>
      <c r="E190" s="16"/>
      <c r="F190" s="16" t="s">
        <v>42</v>
      </c>
      <c r="G190" s="17">
        <v>10000</v>
      </c>
      <c r="H190" s="17"/>
      <c r="I190" s="59"/>
    </row>
    <row r="191" customHeight="1" spans="1:9">
      <c r="A191" s="24"/>
      <c r="B191" s="24"/>
      <c r="C191" s="17"/>
      <c r="D191" s="65"/>
      <c r="E191" s="16"/>
      <c r="F191" s="17" t="s">
        <v>15</v>
      </c>
      <c r="G191" s="17">
        <v>10000</v>
      </c>
      <c r="H191" s="17"/>
      <c r="I191" s="59">
        <v>0</v>
      </c>
    </row>
    <row r="192" customHeight="1" spans="1:9">
      <c r="A192" s="24"/>
      <c r="B192" s="24"/>
      <c r="C192" s="17"/>
      <c r="D192" s="65"/>
      <c r="E192" s="16"/>
      <c r="F192" s="17" t="s">
        <v>49</v>
      </c>
      <c r="G192" s="17">
        <v>60000</v>
      </c>
      <c r="H192" s="17">
        <v>0.042</v>
      </c>
      <c r="I192" s="59">
        <f>G192*H192</f>
        <v>2520</v>
      </c>
    </row>
    <row r="193" customHeight="1" spans="1:9">
      <c r="A193" s="24"/>
      <c r="B193" s="24"/>
      <c r="C193" s="17"/>
      <c r="D193" s="65"/>
      <c r="E193" s="16"/>
      <c r="F193" s="16" t="s">
        <v>33</v>
      </c>
      <c r="G193" s="17">
        <v>10000</v>
      </c>
      <c r="H193" s="17">
        <v>1.07</v>
      </c>
      <c r="I193" s="59">
        <f t="shared" ref="I193:I198" si="4">G193*H193</f>
        <v>10700</v>
      </c>
    </row>
    <row r="194" customHeight="1" spans="1:9">
      <c r="A194" s="24"/>
      <c r="B194" s="24"/>
      <c r="C194" s="17"/>
      <c r="D194" s="65"/>
      <c r="E194" s="16"/>
      <c r="F194" s="16" t="s">
        <v>50</v>
      </c>
      <c r="G194" s="17">
        <v>10000</v>
      </c>
      <c r="H194" s="17">
        <v>0</v>
      </c>
      <c r="I194" s="59">
        <f t="shared" si="4"/>
        <v>0</v>
      </c>
    </row>
    <row r="195" customHeight="1" spans="1:9">
      <c r="A195" s="70">
        <v>45741</v>
      </c>
      <c r="B195" s="71">
        <v>45742</v>
      </c>
      <c r="C195" s="72" t="s">
        <v>135</v>
      </c>
      <c r="D195" s="68" t="s">
        <v>136</v>
      </c>
      <c r="E195" s="16" t="s">
        <v>137</v>
      </c>
      <c r="F195" s="17" t="s">
        <v>85</v>
      </c>
      <c r="G195" s="17">
        <f>18000*4</f>
        <v>72000</v>
      </c>
      <c r="H195" s="17">
        <v>0.042</v>
      </c>
      <c r="I195" s="59">
        <f t="shared" si="4"/>
        <v>3024</v>
      </c>
    </row>
    <row r="196" customHeight="1" spans="1:9">
      <c r="A196" s="70"/>
      <c r="B196" s="71"/>
      <c r="C196" s="74"/>
      <c r="D196" s="65"/>
      <c r="E196" s="16"/>
      <c r="F196" s="16" t="s">
        <v>99</v>
      </c>
      <c r="G196" s="17">
        <v>18000</v>
      </c>
      <c r="H196" s="17">
        <v>0.158</v>
      </c>
      <c r="I196" s="59">
        <f t="shared" si="4"/>
        <v>2844</v>
      </c>
    </row>
    <row r="197" customHeight="1" spans="1:9">
      <c r="A197" s="70"/>
      <c r="B197" s="71"/>
      <c r="C197" s="74"/>
      <c r="D197" s="65"/>
      <c r="E197" s="16"/>
      <c r="F197" s="21" t="s">
        <v>100</v>
      </c>
      <c r="G197" s="17">
        <v>18000</v>
      </c>
      <c r="H197" s="17">
        <v>0.85</v>
      </c>
      <c r="I197" s="59">
        <f t="shared" si="4"/>
        <v>15300</v>
      </c>
    </row>
    <row r="198" customHeight="1" spans="1:9">
      <c r="A198" s="70"/>
      <c r="B198" s="71"/>
      <c r="C198" s="74"/>
      <c r="D198" s="65"/>
      <c r="E198" s="16"/>
      <c r="F198" s="21" t="s">
        <v>101</v>
      </c>
      <c r="G198" s="17">
        <f>18000*0.01</f>
        <v>180</v>
      </c>
      <c r="H198" s="17">
        <v>0</v>
      </c>
      <c r="I198" s="59">
        <f t="shared" si="4"/>
        <v>0</v>
      </c>
    </row>
    <row r="199" customHeight="1" spans="1:9">
      <c r="A199" s="70">
        <v>45749</v>
      </c>
      <c r="B199" s="82">
        <v>45767</v>
      </c>
      <c r="C199" s="72" t="s">
        <v>138</v>
      </c>
      <c r="D199" s="68" t="s">
        <v>139</v>
      </c>
      <c r="E199" s="16" t="s">
        <v>140</v>
      </c>
      <c r="F199" s="16" t="s">
        <v>31</v>
      </c>
      <c r="G199" s="17">
        <v>15000</v>
      </c>
      <c r="H199" s="17">
        <v>0.35</v>
      </c>
      <c r="I199" s="59">
        <f>G200*H199</f>
        <v>5250</v>
      </c>
    </row>
    <row r="200" customHeight="1" spans="1:9">
      <c r="A200" s="70"/>
      <c r="B200" s="71"/>
      <c r="C200" s="74"/>
      <c r="D200" s="65"/>
      <c r="E200" s="16"/>
      <c r="F200" s="16" t="s">
        <v>14</v>
      </c>
      <c r="G200" s="17">
        <v>15000</v>
      </c>
      <c r="H200" s="17"/>
      <c r="I200" s="59"/>
    </row>
    <row r="201" customHeight="1" spans="1:9">
      <c r="A201" s="70"/>
      <c r="B201" s="81"/>
      <c r="C201" s="74"/>
      <c r="D201" s="65"/>
      <c r="E201" s="16"/>
      <c r="F201" s="17" t="s">
        <v>15</v>
      </c>
      <c r="G201" s="17">
        <v>15000</v>
      </c>
      <c r="H201" s="17"/>
      <c r="I201" s="59">
        <f>G201*H201</f>
        <v>0</v>
      </c>
    </row>
    <row r="202" customHeight="1" spans="1:9">
      <c r="A202" s="70"/>
      <c r="B202" s="71">
        <v>45753</v>
      </c>
      <c r="C202" s="74"/>
      <c r="D202" s="65"/>
      <c r="E202" s="16"/>
      <c r="F202" s="17" t="s">
        <v>85</v>
      </c>
      <c r="G202" s="17">
        <f>20000*4</f>
        <v>80000</v>
      </c>
      <c r="H202" s="17">
        <v>0.042</v>
      </c>
      <c r="I202" s="59">
        <f>G202*H202</f>
        <v>3360</v>
      </c>
    </row>
    <row r="203" customHeight="1" spans="1:9">
      <c r="A203" s="70"/>
      <c r="B203" s="71"/>
      <c r="C203" s="74"/>
      <c r="D203" s="65"/>
      <c r="E203" s="16"/>
      <c r="F203" s="16" t="s">
        <v>99</v>
      </c>
      <c r="G203" s="17">
        <v>20000</v>
      </c>
      <c r="H203" s="17">
        <v>0.158</v>
      </c>
      <c r="I203" s="59">
        <f>G203*H203</f>
        <v>3160</v>
      </c>
    </row>
    <row r="204" customHeight="1" spans="1:9">
      <c r="A204" s="70"/>
      <c r="B204" s="71"/>
      <c r="C204" s="74"/>
      <c r="D204" s="65"/>
      <c r="E204" s="16"/>
      <c r="F204" s="21" t="s">
        <v>100</v>
      </c>
      <c r="G204" s="17">
        <v>20000</v>
      </c>
      <c r="H204" s="17">
        <v>0.85</v>
      </c>
      <c r="I204" s="59">
        <f>G204*H204</f>
        <v>17000</v>
      </c>
    </row>
    <row r="205" customHeight="1" spans="1:9">
      <c r="A205" s="70"/>
      <c r="B205" s="71"/>
      <c r="C205" s="74"/>
      <c r="D205" s="65"/>
      <c r="E205" s="16"/>
      <c r="F205" s="21" t="s">
        <v>101</v>
      </c>
      <c r="G205" s="17">
        <f>20000*0.01</f>
        <v>200</v>
      </c>
      <c r="H205" s="17">
        <v>0</v>
      </c>
      <c r="I205" s="59">
        <f>G205*H205</f>
        <v>0</v>
      </c>
    </row>
    <row r="206" customHeight="1" spans="1:9">
      <c r="I206" s="2">
        <f>SUM(I3:I205)</f>
        <v>402393.494</v>
      </c>
    </row>
  </sheetData>
  <autoFilter xmlns:etc="http://www.wps.cn/officeDocument/2017/etCustomData" ref="B1:I206" etc:filterBottomFollowUsedRange="0">
    <extLst/>
  </autoFilter>
  <mergeCells count="240">
    <mergeCell ref="A1:I1"/>
    <mergeCell ref="A3:A22"/>
    <mergeCell ref="A24:A33"/>
    <mergeCell ref="A34:A37"/>
    <mergeCell ref="A38:A39"/>
    <mergeCell ref="A40:A44"/>
    <mergeCell ref="A45:A50"/>
    <mergeCell ref="A51:A56"/>
    <mergeCell ref="A57:A70"/>
    <mergeCell ref="A71:A76"/>
    <mergeCell ref="A77:A81"/>
    <mergeCell ref="A82:A87"/>
    <mergeCell ref="A88:A91"/>
    <mergeCell ref="A92:A93"/>
    <mergeCell ref="A94:A97"/>
    <mergeCell ref="A98:A105"/>
    <mergeCell ref="A106:A111"/>
    <mergeCell ref="A112:A116"/>
    <mergeCell ref="A117:A124"/>
    <mergeCell ref="A125:A130"/>
    <mergeCell ref="A131:A137"/>
    <mergeCell ref="A138:A143"/>
    <mergeCell ref="A144:A151"/>
    <mergeCell ref="A152:A157"/>
    <mergeCell ref="A158:A167"/>
    <mergeCell ref="A168:A172"/>
    <mergeCell ref="A173:A177"/>
    <mergeCell ref="A178:A183"/>
    <mergeCell ref="A184:A188"/>
    <mergeCell ref="A189:A194"/>
    <mergeCell ref="A195:A198"/>
    <mergeCell ref="A199:A205"/>
    <mergeCell ref="B3:B5"/>
    <mergeCell ref="B6:B10"/>
    <mergeCell ref="B11:B17"/>
    <mergeCell ref="B18:B22"/>
    <mergeCell ref="B24:B26"/>
    <mergeCell ref="B27:B29"/>
    <mergeCell ref="B31:B33"/>
    <mergeCell ref="B34:B36"/>
    <mergeCell ref="B38:B39"/>
    <mergeCell ref="B40:B42"/>
    <mergeCell ref="B43:B44"/>
    <mergeCell ref="B45:B50"/>
    <mergeCell ref="B51:B53"/>
    <mergeCell ref="B54:B56"/>
    <mergeCell ref="B57:B66"/>
    <mergeCell ref="B67:B70"/>
    <mergeCell ref="B71:B76"/>
    <mergeCell ref="B77:B81"/>
    <mergeCell ref="B82:B85"/>
    <mergeCell ref="B86:B87"/>
    <mergeCell ref="B88:B91"/>
    <mergeCell ref="B92:B93"/>
    <mergeCell ref="B94:B97"/>
    <mergeCell ref="B98:B100"/>
    <mergeCell ref="B101:B105"/>
    <mergeCell ref="B106:B108"/>
    <mergeCell ref="B109:B111"/>
    <mergeCell ref="B112:B114"/>
    <mergeCell ref="B115:B116"/>
    <mergeCell ref="B117:B119"/>
    <mergeCell ref="B120:B124"/>
    <mergeCell ref="B125:B130"/>
    <mergeCell ref="B131:B137"/>
    <mergeCell ref="B141:B143"/>
    <mergeCell ref="B144:B146"/>
    <mergeCell ref="B148:B151"/>
    <mergeCell ref="B152:B154"/>
    <mergeCell ref="B156:B157"/>
    <mergeCell ref="B158:B160"/>
    <mergeCell ref="B161:B162"/>
    <mergeCell ref="B163:B164"/>
    <mergeCell ref="B166:B167"/>
    <mergeCell ref="B168:B170"/>
    <mergeCell ref="B171:B172"/>
    <mergeCell ref="B173:B175"/>
    <mergeCell ref="B178:B183"/>
    <mergeCell ref="B184:B186"/>
    <mergeCell ref="B189:B194"/>
    <mergeCell ref="B195:B198"/>
    <mergeCell ref="B199:B201"/>
    <mergeCell ref="B202:B205"/>
    <mergeCell ref="C3:C22"/>
    <mergeCell ref="C24:C33"/>
    <mergeCell ref="C34:C37"/>
    <mergeCell ref="C38:C39"/>
    <mergeCell ref="C40:C44"/>
    <mergeCell ref="C45:C50"/>
    <mergeCell ref="C51:C56"/>
    <mergeCell ref="C57:C70"/>
    <mergeCell ref="C71:C76"/>
    <mergeCell ref="C77:C81"/>
    <mergeCell ref="C82:C87"/>
    <mergeCell ref="C88:C91"/>
    <mergeCell ref="C92:C93"/>
    <mergeCell ref="C94:C97"/>
    <mergeCell ref="C98:C105"/>
    <mergeCell ref="C106:C111"/>
    <mergeCell ref="C112:C116"/>
    <mergeCell ref="C117:C124"/>
    <mergeCell ref="C125:C130"/>
    <mergeCell ref="C131:C137"/>
    <mergeCell ref="C138:C143"/>
    <mergeCell ref="C144:C151"/>
    <mergeCell ref="C152:C157"/>
    <mergeCell ref="C158:C167"/>
    <mergeCell ref="C168:C172"/>
    <mergeCell ref="C173:C177"/>
    <mergeCell ref="C178:C183"/>
    <mergeCell ref="C184:C188"/>
    <mergeCell ref="C189:C194"/>
    <mergeCell ref="C195:C198"/>
    <mergeCell ref="C199:C205"/>
    <mergeCell ref="D3:D22"/>
    <mergeCell ref="D24:D33"/>
    <mergeCell ref="D34:D37"/>
    <mergeCell ref="D38:D39"/>
    <mergeCell ref="D40:D44"/>
    <mergeCell ref="D45:D50"/>
    <mergeCell ref="D51:D56"/>
    <mergeCell ref="D57:D70"/>
    <mergeCell ref="D71:D76"/>
    <mergeCell ref="D77:D81"/>
    <mergeCell ref="D82:D87"/>
    <mergeCell ref="D88:D91"/>
    <mergeCell ref="D92:D93"/>
    <mergeCell ref="D94:D97"/>
    <mergeCell ref="D98:D105"/>
    <mergeCell ref="D106:D111"/>
    <mergeCell ref="D112:D116"/>
    <mergeCell ref="D117:D124"/>
    <mergeCell ref="D125:D130"/>
    <mergeCell ref="D131:D137"/>
    <mergeCell ref="D138:D143"/>
    <mergeCell ref="D144:D151"/>
    <mergeCell ref="D152:D157"/>
    <mergeCell ref="D158:D167"/>
    <mergeCell ref="D168:D172"/>
    <mergeCell ref="D173:D177"/>
    <mergeCell ref="D178:D183"/>
    <mergeCell ref="D184:D188"/>
    <mergeCell ref="D189:D194"/>
    <mergeCell ref="D195:D198"/>
    <mergeCell ref="D199:D205"/>
    <mergeCell ref="E3:E22"/>
    <mergeCell ref="E24:E33"/>
    <mergeCell ref="E34:E37"/>
    <mergeCell ref="E38:E39"/>
    <mergeCell ref="E40:E44"/>
    <mergeCell ref="E45:E50"/>
    <mergeCell ref="E51:E56"/>
    <mergeCell ref="E57:E70"/>
    <mergeCell ref="E71:E76"/>
    <mergeCell ref="E77:E81"/>
    <mergeCell ref="E82:E87"/>
    <mergeCell ref="E88:E91"/>
    <mergeCell ref="E92:E93"/>
    <mergeCell ref="E94:E97"/>
    <mergeCell ref="E98:E105"/>
    <mergeCell ref="E106:E111"/>
    <mergeCell ref="E112:E116"/>
    <mergeCell ref="E117:E124"/>
    <mergeCell ref="E125:E130"/>
    <mergeCell ref="E131:E137"/>
    <mergeCell ref="E138:E143"/>
    <mergeCell ref="E144:E151"/>
    <mergeCell ref="E152:E157"/>
    <mergeCell ref="E158:E167"/>
    <mergeCell ref="E168:E172"/>
    <mergeCell ref="E173:E177"/>
    <mergeCell ref="E178:E183"/>
    <mergeCell ref="E184:E188"/>
    <mergeCell ref="E189:E194"/>
    <mergeCell ref="E195:E198"/>
    <mergeCell ref="E199:E205"/>
    <mergeCell ref="H3:H5"/>
    <mergeCell ref="H6:H8"/>
    <mergeCell ref="H11:H13"/>
    <mergeCell ref="H24:H26"/>
    <mergeCell ref="H27:H29"/>
    <mergeCell ref="H34:H36"/>
    <mergeCell ref="H38:H39"/>
    <mergeCell ref="H40:H42"/>
    <mergeCell ref="H45:H47"/>
    <mergeCell ref="H51:H53"/>
    <mergeCell ref="H57:H58"/>
    <mergeCell ref="H59:H61"/>
    <mergeCell ref="H64:H66"/>
    <mergeCell ref="H71:H73"/>
    <mergeCell ref="H77:H79"/>
    <mergeCell ref="H82:H84"/>
    <mergeCell ref="H98:H100"/>
    <mergeCell ref="H106:H108"/>
    <mergeCell ref="H112:H114"/>
    <mergeCell ref="H117:H119"/>
    <mergeCell ref="H125:H127"/>
    <mergeCell ref="H131:H133"/>
    <mergeCell ref="H138:H139"/>
    <mergeCell ref="H144:H146"/>
    <mergeCell ref="H152:H154"/>
    <mergeCell ref="H158:H160"/>
    <mergeCell ref="H168:H170"/>
    <mergeCell ref="H173:H175"/>
    <mergeCell ref="H178:H180"/>
    <mergeCell ref="H184:H186"/>
    <mergeCell ref="H189:H191"/>
    <mergeCell ref="H199:H201"/>
    <mergeCell ref="I3:I5"/>
    <mergeCell ref="I6:I8"/>
    <mergeCell ref="I11:I13"/>
    <mergeCell ref="I24:I26"/>
    <mergeCell ref="I27:I29"/>
    <mergeCell ref="I34:I36"/>
    <mergeCell ref="I38:I39"/>
    <mergeCell ref="I40:I42"/>
    <mergeCell ref="I45:I47"/>
    <mergeCell ref="I51:I53"/>
    <mergeCell ref="I57:I58"/>
    <mergeCell ref="I59:I61"/>
    <mergeCell ref="I64:I66"/>
    <mergeCell ref="I71:I73"/>
    <mergeCell ref="I77:I79"/>
    <mergeCell ref="I82:I84"/>
    <mergeCell ref="I98:I100"/>
    <mergeCell ref="I106:I108"/>
    <mergeCell ref="I112:I114"/>
    <mergeCell ref="I117:I119"/>
    <mergeCell ref="I125:I127"/>
    <mergeCell ref="I131:I133"/>
    <mergeCell ref="I138:I139"/>
    <mergeCell ref="I144:I146"/>
    <mergeCell ref="I152:I153"/>
    <mergeCell ref="I158:I159"/>
    <mergeCell ref="I168:I169"/>
    <mergeCell ref="I173:I174"/>
    <mergeCell ref="I178:I179"/>
    <mergeCell ref="I184:I185"/>
    <mergeCell ref="I189:I190"/>
    <mergeCell ref="I199:I20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85" zoomScaleNormal="85" workbookViewId="0">
      <pane ySplit="2" topLeftCell="A3" activePane="bottomLeft" state="frozen"/>
      <selection/>
      <selection pane="bottomLeft" activeCell="D20" sqref="D20:D22"/>
    </sheetView>
  </sheetViews>
  <sheetFormatPr defaultColWidth="8.72727272727273" defaultRowHeight="15" customHeight="1"/>
  <cols>
    <col min="1" max="2" width="14.9090909090909" style="51" customWidth="1"/>
    <col min="3" max="3" width="14.5454545454545" style="51" customWidth="1"/>
    <col min="4" max="4" width="12.0909090909091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2" customWidth="1"/>
    <col min="10" max="10" width="17.3636363636364" style="51" customWidth="1"/>
    <col min="11" max="16384" width="8.72727272727273" style="51"/>
  </cols>
  <sheetData>
    <row r="1" customHeight="1" spans="1:9">
      <c r="A1" s="53" t="s">
        <v>141</v>
      </c>
      <c r="B1" s="54"/>
      <c r="C1" s="54"/>
      <c r="D1" s="54"/>
      <c r="E1" s="54"/>
      <c r="F1" s="54"/>
      <c r="G1" s="54"/>
      <c r="H1" s="54"/>
      <c r="I1" s="55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142</v>
      </c>
    </row>
    <row r="3" customHeight="1" spans="1:9">
      <c r="A3" s="24">
        <v>45696</v>
      </c>
      <c r="B3" s="56">
        <v>45716</v>
      </c>
      <c r="C3" s="57" t="s">
        <v>10</v>
      </c>
      <c r="D3" s="58" t="s">
        <v>11</v>
      </c>
      <c r="E3" s="16" t="s">
        <v>12</v>
      </c>
      <c r="F3" s="16" t="s">
        <v>13</v>
      </c>
      <c r="G3" s="17">
        <v>2000</v>
      </c>
      <c r="H3" s="17">
        <v>0.04</v>
      </c>
      <c r="I3" s="59">
        <f>G3*H3</f>
        <v>80</v>
      </c>
    </row>
    <row r="4" customHeight="1" spans="1:9">
      <c r="A4" s="24"/>
      <c r="B4" s="60"/>
      <c r="C4" s="61"/>
      <c r="D4" s="25"/>
      <c r="E4" s="16"/>
      <c r="F4" s="16" t="s">
        <v>14</v>
      </c>
      <c r="G4" s="17">
        <v>2000</v>
      </c>
      <c r="H4" s="17"/>
      <c r="I4" s="59">
        <f>G4*H4</f>
        <v>0</v>
      </c>
    </row>
    <row r="5" customHeight="1" spans="1:9">
      <c r="A5" s="24"/>
      <c r="B5" s="62"/>
      <c r="C5" s="61"/>
      <c r="D5" s="25"/>
      <c r="E5" s="16"/>
      <c r="F5" s="17" t="s">
        <v>15</v>
      </c>
      <c r="G5" s="17">
        <v>2000</v>
      </c>
      <c r="H5" s="17"/>
      <c r="I5" s="59">
        <f>G5*H5</f>
        <v>0</v>
      </c>
    </row>
    <row r="6" customHeight="1" spans="1:9">
      <c r="A6" s="24"/>
      <c r="B6" s="63">
        <v>45716</v>
      </c>
      <c r="C6" s="61"/>
      <c r="D6" s="25"/>
      <c r="E6" s="16"/>
      <c r="F6" s="17" t="s">
        <v>143</v>
      </c>
      <c r="G6" s="17">
        <f>8000</f>
        <v>8000</v>
      </c>
      <c r="H6" s="17">
        <v>0.0065</v>
      </c>
      <c r="I6" s="59">
        <f>G6*H6</f>
        <v>52</v>
      </c>
    </row>
    <row r="7" customHeight="1" spans="1:9">
      <c r="A7" s="64">
        <v>45712</v>
      </c>
      <c r="B7" s="24">
        <v>45734</v>
      </c>
      <c r="C7" s="30" t="s">
        <v>24</v>
      </c>
      <c r="D7" s="65" t="s">
        <v>25</v>
      </c>
      <c r="E7" s="30" t="s">
        <v>26</v>
      </c>
      <c r="F7" s="16" t="s">
        <v>39</v>
      </c>
      <c r="G7" s="17">
        <v>20000</v>
      </c>
      <c r="H7" s="17">
        <v>0.05</v>
      </c>
      <c r="I7" s="59">
        <f>G7*H7</f>
        <v>1000</v>
      </c>
    </row>
    <row r="8" customHeight="1" spans="1:9">
      <c r="A8" s="63"/>
      <c r="B8" s="24"/>
      <c r="C8" s="66"/>
      <c r="D8" s="65"/>
      <c r="E8" s="34"/>
      <c r="F8" s="16" t="s">
        <v>14</v>
      </c>
      <c r="G8" s="17">
        <v>20000</v>
      </c>
      <c r="H8" s="17"/>
      <c r="I8" s="59">
        <v>0</v>
      </c>
    </row>
    <row r="9" customHeight="1" spans="1:9">
      <c r="A9" s="63"/>
      <c r="B9" s="24"/>
      <c r="C9" s="66"/>
      <c r="D9" s="65"/>
      <c r="E9" s="34"/>
      <c r="F9" s="17" t="s">
        <v>15</v>
      </c>
      <c r="G9" s="17">
        <v>20000</v>
      </c>
      <c r="H9" s="17"/>
      <c r="I9" s="59">
        <f>G9*H9</f>
        <v>0</v>
      </c>
    </row>
    <row r="10" customHeight="1" spans="1:9">
      <c r="A10" s="63"/>
      <c r="B10" s="63">
        <v>45737</v>
      </c>
      <c r="C10" s="66"/>
      <c r="D10" s="65"/>
      <c r="E10" s="34"/>
      <c r="F10" s="16" t="s">
        <v>39</v>
      </c>
      <c r="G10" s="17">
        <v>28000</v>
      </c>
      <c r="H10" s="17">
        <v>0.05</v>
      </c>
      <c r="I10" s="59">
        <f>G10*H10</f>
        <v>1400</v>
      </c>
    </row>
    <row r="11" customHeight="1" spans="1:9">
      <c r="A11" s="63"/>
      <c r="B11" s="63"/>
      <c r="C11" s="66"/>
      <c r="D11" s="65"/>
      <c r="E11" s="34"/>
      <c r="F11" s="16" t="s">
        <v>14</v>
      </c>
      <c r="G11" s="17">
        <v>28000</v>
      </c>
      <c r="H11" s="17"/>
      <c r="I11" s="59">
        <v>0</v>
      </c>
    </row>
    <row r="12" customHeight="1" spans="1:9">
      <c r="A12" s="63"/>
      <c r="B12" s="63"/>
      <c r="C12" s="66"/>
      <c r="D12" s="65"/>
      <c r="E12" s="34"/>
      <c r="F12" s="17" t="s">
        <v>15</v>
      </c>
      <c r="G12" s="17">
        <v>28000</v>
      </c>
      <c r="H12" s="17"/>
      <c r="I12" s="59">
        <f>G12*H12</f>
        <v>0</v>
      </c>
    </row>
    <row r="13" customHeight="1" spans="1:9">
      <c r="A13" s="63"/>
      <c r="B13" s="24">
        <v>45721</v>
      </c>
      <c r="C13" s="66"/>
      <c r="D13" s="65"/>
      <c r="E13" s="34"/>
      <c r="F13" s="17" t="s">
        <v>144</v>
      </c>
      <c r="G13" s="17">
        <f>25000*7</f>
        <v>175000</v>
      </c>
      <c r="H13" s="17">
        <v>0.0072</v>
      </c>
      <c r="I13" s="59">
        <f>G13*H13</f>
        <v>1260</v>
      </c>
    </row>
    <row r="14" customHeight="1" spans="1:9">
      <c r="A14" s="63"/>
      <c r="B14" s="67">
        <v>45726</v>
      </c>
      <c r="C14" s="66"/>
      <c r="D14" s="65"/>
      <c r="E14" s="34"/>
      <c r="F14" s="17" t="s">
        <v>144</v>
      </c>
      <c r="G14" s="17">
        <f>23000*7</f>
        <v>161000</v>
      </c>
      <c r="H14" s="17">
        <v>0.0072</v>
      </c>
      <c r="I14" s="59">
        <f>G14*H14</f>
        <v>1159.2</v>
      </c>
    </row>
    <row r="15" customHeight="1" spans="1:9">
      <c r="A15" s="24">
        <v>45719</v>
      </c>
      <c r="B15" s="24">
        <v>45747</v>
      </c>
      <c r="C15" s="16" t="s">
        <v>36</v>
      </c>
      <c r="D15" s="68" t="s">
        <v>37</v>
      </c>
      <c r="E15" s="16" t="s">
        <v>38</v>
      </c>
      <c r="F15" s="16" t="s">
        <v>39</v>
      </c>
      <c r="G15" s="17">
        <v>15000</v>
      </c>
      <c r="H15" s="17">
        <v>0.05</v>
      </c>
      <c r="I15" s="59">
        <f>G15*H15</f>
        <v>750</v>
      </c>
    </row>
    <row r="16" customHeight="1" spans="1:9">
      <c r="A16" s="24"/>
      <c r="B16" s="24"/>
      <c r="C16" s="17"/>
      <c r="D16" s="65"/>
      <c r="E16" s="16"/>
      <c r="F16" s="16" t="s">
        <v>14</v>
      </c>
      <c r="G16" s="17">
        <v>15000</v>
      </c>
      <c r="H16" s="17"/>
      <c r="I16" s="59">
        <v>0</v>
      </c>
    </row>
    <row r="17" customHeight="1" spans="1:9">
      <c r="A17" s="24"/>
      <c r="B17" s="24"/>
      <c r="C17" s="17"/>
      <c r="D17" s="65"/>
      <c r="E17" s="16"/>
      <c r="F17" s="17" t="s">
        <v>15</v>
      </c>
      <c r="G17" s="17">
        <v>15000</v>
      </c>
      <c r="H17" s="17"/>
      <c r="I17" s="59">
        <f>G17*H17</f>
        <v>0</v>
      </c>
    </row>
    <row r="18" customHeight="1" spans="1:9">
      <c r="A18" s="24"/>
      <c r="B18" s="69">
        <v>45726</v>
      </c>
      <c r="C18" s="17"/>
      <c r="D18" s="65"/>
      <c r="E18" s="16"/>
      <c r="F18" s="17" t="s">
        <v>125</v>
      </c>
      <c r="G18" s="17">
        <f>55000*5</f>
        <v>275000</v>
      </c>
      <c r="H18" s="17">
        <v>0.0072</v>
      </c>
      <c r="I18" s="59">
        <f>G18*H18</f>
        <v>1980</v>
      </c>
    </row>
    <row r="19" customHeight="1" spans="1:9">
      <c r="A19" s="24"/>
      <c r="B19" s="69">
        <v>45724</v>
      </c>
      <c r="C19" s="17"/>
      <c r="D19" s="65"/>
      <c r="E19" s="16"/>
      <c r="F19" s="16" t="s">
        <v>27</v>
      </c>
      <c r="G19" s="17">
        <v>25000</v>
      </c>
      <c r="H19" s="17">
        <v>0.016</v>
      </c>
      <c r="I19" s="59">
        <f>G19*H19</f>
        <v>400</v>
      </c>
    </row>
    <row r="20" customHeight="1" spans="1:9">
      <c r="A20" s="70">
        <v>45740</v>
      </c>
      <c r="B20" s="71">
        <v>45772</v>
      </c>
      <c r="C20" s="72" t="s">
        <v>106</v>
      </c>
      <c r="D20" s="65" t="s">
        <v>107</v>
      </c>
      <c r="E20" s="16" t="s">
        <v>108</v>
      </c>
      <c r="F20" s="16" t="s">
        <v>31</v>
      </c>
      <c r="G20" s="17">
        <v>13</v>
      </c>
      <c r="H20" s="17">
        <v>0.05</v>
      </c>
      <c r="I20" s="73">
        <f>G21*H20</f>
        <v>0.65</v>
      </c>
    </row>
    <row r="21" customHeight="1" spans="1:9">
      <c r="A21" s="70"/>
      <c r="B21" s="71"/>
      <c r="C21" s="74"/>
      <c r="D21" s="15"/>
      <c r="E21" s="16"/>
      <c r="F21" s="16" t="s">
        <v>14</v>
      </c>
      <c r="G21" s="17">
        <v>13</v>
      </c>
      <c r="H21" s="17"/>
      <c r="I21" s="75"/>
    </row>
    <row r="22" customHeight="1" spans="1:9">
      <c r="A22" s="70"/>
      <c r="B22" s="71"/>
      <c r="C22" s="74"/>
      <c r="D22" s="15"/>
      <c r="E22" s="16"/>
      <c r="F22" s="17" t="s">
        <v>15</v>
      </c>
      <c r="G22" s="17">
        <v>13</v>
      </c>
      <c r="H22" s="17"/>
      <c r="I22" s="76"/>
    </row>
    <row r="23" customHeight="1" spans="1:9">
      <c r="I23" s="52">
        <f>SUM(I3:I22)</f>
        <v>8081.85</v>
      </c>
    </row>
  </sheetData>
  <autoFilter xmlns:etc="http://www.wps.cn/officeDocument/2017/etCustomData" ref="B1:I23" etc:filterBottomFollowUsedRange="0">
    <extLst/>
  </autoFilter>
  <mergeCells count="28">
    <mergeCell ref="A1:I1"/>
    <mergeCell ref="A3:A6"/>
    <mergeCell ref="A7:A14"/>
    <mergeCell ref="A15:A19"/>
    <mergeCell ref="A20:A22"/>
    <mergeCell ref="B3:B5"/>
    <mergeCell ref="B7:B9"/>
    <mergeCell ref="B10:B12"/>
    <mergeCell ref="B15:B17"/>
    <mergeCell ref="B20:B22"/>
    <mergeCell ref="C3:C6"/>
    <mergeCell ref="C7:C14"/>
    <mergeCell ref="C15:C19"/>
    <mergeCell ref="C20:C22"/>
    <mergeCell ref="D3:D6"/>
    <mergeCell ref="D7:D14"/>
    <mergeCell ref="D15:D19"/>
    <mergeCell ref="D20:D22"/>
    <mergeCell ref="E3:E6"/>
    <mergeCell ref="E7:E14"/>
    <mergeCell ref="E15:E19"/>
    <mergeCell ref="E20:E22"/>
    <mergeCell ref="H3:H5"/>
    <mergeCell ref="H7:H9"/>
    <mergeCell ref="H10:H12"/>
    <mergeCell ref="H15:H17"/>
    <mergeCell ref="H20:H22"/>
    <mergeCell ref="I20:I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145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146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147</v>
      </c>
      <c r="C3" s="14">
        <v>58147</v>
      </c>
      <c r="D3" s="15" t="s">
        <v>148</v>
      </c>
      <c r="E3" s="16" t="s">
        <v>149</v>
      </c>
      <c r="F3" s="16" t="s">
        <v>39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15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150</v>
      </c>
      <c r="G5" s="17">
        <f>1600*4</f>
        <v>6400</v>
      </c>
      <c r="H5" s="17">
        <v>0.042</v>
      </c>
      <c r="I5" s="18">
        <f t="shared" ref="I5:I13" si="0">G5*H5</f>
        <v>268.8</v>
      </c>
    </row>
    <row r="6" customHeight="1" spans="1:9">
      <c r="A6" s="12"/>
      <c r="B6" s="13"/>
      <c r="C6" s="13"/>
      <c r="D6" s="15"/>
      <c r="E6" s="16"/>
      <c r="F6" s="17" t="s">
        <v>151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152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153</v>
      </c>
      <c r="C8" s="20"/>
      <c r="D8" s="15" t="s">
        <v>154</v>
      </c>
      <c r="E8" s="16" t="s">
        <v>155</v>
      </c>
      <c r="F8" s="16" t="s">
        <v>156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157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158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153</v>
      </c>
      <c r="C11" s="20"/>
      <c r="D11" s="15" t="s">
        <v>159</v>
      </c>
      <c r="E11" s="16" t="s">
        <v>160</v>
      </c>
      <c r="F11" s="21" t="s">
        <v>156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15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161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162</v>
      </c>
      <c r="G14" s="17">
        <f>20000*4</f>
        <v>80000</v>
      </c>
      <c r="H14" s="17">
        <v>0.042</v>
      </c>
      <c r="I14" s="23">
        <f t="shared" ref="I14:I22" si="1">G14*H14</f>
        <v>3360</v>
      </c>
    </row>
    <row r="15" customHeight="1" spans="1:9">
      <c r="A15" s="19"/>
      <c r="B15" s="20"/>
      <c r="C15" s="20"/>
      <c r="D15" s="15"/>
      <c r="E15" s="16"/>
      <c r="F15" s="21" t="s">
        <v>158</v>
      </c>
      <c r="G15" s="22">
        <v>20000</v>
      </c>
      <c r="H15" s="20">
        <v>0.35</v>
      </c>
      <c r="I15" s="23">
        <f t="shared" si="1"/>
        <v>7000</v>
      </c>
    </row>
    <row r="16" customHeight="1" spans="1:9">
      <c r="A16" s="19"/>
      <c r="B16" s="20"/>
      <c r="C16" s="20"/>
      <c r="D16" s="15"/>
      <c r="E16" s="16"/>
      <c r="F16" s="17" t="s">
        <v>15</v>
      </c>
      <c r="G16" s="17">
        <v>20000</v>
      </c>
      <c r="H16" s="20"/>
      <c r="I16" s="23">
        <f t="shared" si="1"/>
        <v>0</v>
      </c>
    </row>
    <row r="17" customHeight="1" spans="1:10">
      <c r="A17" s="19"/>
      <c r="B17" s="20"/>
      <c r="C17" s="20"/>
      <c r="D17" s="15"/>
      <c r="E17" s="16"/>
      <c r="F17" s="17" t="s">
        <v>163</v>
      </c>
      <c r="G17" s="17">
        <f>20000*4</f>
        <v>80000</v>
      </c>
      <c r="H17" s="17">
        <v>0.042</v>
      </c>
      <c r="I17" s="23">
        <f t="shared" si="1"/>
        <v>3360</v>
      </c>
    </row>
    <row r="18" customHeight="1" spans="1:10">
      <c r="A18" s="24">
        <v>45498</v>
      </c>
      <c r="B18" s="17" t="s">
        <v>147</v>
      </c>
      <c r="C18" s="16">
        <v>59602</v>
      </c>
      <c r="D18" s="25" t="s">
        <v>164</v>
      </c>
      <c r="E18" s="16" t="s">
        <v>165</v>
      </c>
      <c r="F18" s="16" t="s">
        <v>39</v>
      </c>
      <c r="G18" s="17">
        <v>12000</v>
      </c>
      <c r="H18" s="17">
        <v>0.35</v>
      </c>
      <c r="I18" s="26">
        <f t="shared" si="1"/>
        <v>4200</v>
      </c>
    </row>
    <row r="19" customHeight="1" spans="1:10">
      <c r="A19" s="24"/>
      <c r="B19" s="17"/>
      <c r="C19" s="17"/>
      <c r="D19" s="25"/>
      <c r="E19" s="16"/>
      <c r="F19" s="17" t="s">
        <v>15</v>
      </c>
      <c r="G19" s="17">
        <v>12000</v>
      </c>
      <c r="H19" s="17"/>
      <c r="I19" s="26">
        <f t="shared" si="1"/>
        <v>0</v>
      </c>
    </row>
    <row r="20" customHeight="1" spans="1:10">
      <c r="A20" s="24"/>
      <c r="B20" s="17"/>
      <c r="C20" s="17"/>
      <c r="D20" s="25"/>
      <c r="E20" s="16"/>
      <c r="F20" s="17" t="s">
        <v>125</v>
      </c>
      <c r="G20" s="17">
        <f>12000*5</f>
        <v>60000</v>
      </c>
      <c r="H20" s="17">
        <v>0.042</v>
      </c>
      <c r="I20" s="26">
        <f t="shared" si="1"/>
        <v>2520</v>
      </c>
    </row>
    <row r="21" customHeight="1" spans="1:10">
      <c r="A21" s="24"/>
      <c r="B21" s="17"/>
      <c r="C21" s="17"/>
      <c r="D21" s="25"/>
      <c r="E21" s="16"/>
      <c r="F21" s="16" t="s">
        <v>152</v>
      </c>
      <c r="G21" s="17">
        <v>12000</v>
      </c>
      <c r="H21" s="17">
        <v>0.095</v>
      </c>
      <c r="I21" s="26">
        <f t="shared" si="1"/>
        <v>1140</v>
      </c>
      <c r="J21" s="1" t="s">
        <v>166</v>
      </c>
    </row>
    <row r="22" customHeight="1" spans="1:10">
      <c r="A22" s="12">
        <v>45502</v>
      </c>
      <c r="B22" s="13" t="s">
        <v>147</v>
      </c>
      <c r="C22" s="14">
        <v>58147</v>
      </c>
      <c r="D22" s="15" t="s">
        <v>167</v>
      </c>
      <c r="E22" s="16" t="s">
        <v>168</v>
      </c>
      <c r="F22" s="16" t="s">
        <v>39</v>
      </c>
      <c r="G22" s="17">
        <v>1448</v>
      </c>
      <c r="H22" s="17">
        <v>0.35</v>
      </c>
      <c r="I22" s="23">
        <f t="shared" si="1"/>
        <v>506.8</v>
      </c>
    </row>
    <row r="23" customHeight="1" spans="1:10">
      <c r="A23" s="12"/>
      <c r="B23" s="13"/>
      <c r="C23" s="13"/>
      <c r="D23" s="15"/>
      <c r="E23" s="16"/>
      <c r="F23" s="17" t="s">
        <v>15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150</v>
      </c>
      <c r="G24" s="17">
        <f>848*4</f>
        <v>3392</v>
      </c>
      <c r="H24" s="17">
        <v>0.042</v>
      </c>
      <c r="I24" s="23">
        <f t="shared" ref="I24:I34" si="2">G24*H24</f>
        <v>142.464</v>
      </c>
    </row>
    <row r="25" customHeight="1" spans="1:10">
      <c r="A25" s="12"/>
      <c r="B25" s="13"/>
      <c r="C25" s="13"/>
      <c r="D25" s="15"/>
      <c r="E25" s="16"/>
      <c r="F25" s="17" t="s">
        <v>151</v>
      </c>
      <c r="G25" s="17">
        <f>600*5</f>
        <v>3000</v>
      </c>
      <c r="H25" s="17">
        <v>0.042</v>
      </c>
      <c r="I25" s="23">
        <f t="shared" si="2"/>
        <v>126</v>
      </c>
    </row>
    <row r="26" customHeight="1" spans="1:10">
      <c r="A26" s="12"/>
      <c r="B26" s="13"/>
      <c r="C26" s="13"/>
      <c r="D26" s="15"/>
      <c r="E26" s="16"/>
      <c r="F26" s="16" t="s">
        <v>152</v>
      </c>
      <c r="G26" s="17">
        <v>1448</v>
      </c>
      <c r="H26" s="17">
        <v>0.095</v>
      </c>
      <c r="I26" s="23">
        <f t="shared" si="2"/>
        <v>137.56</v>
      </c>
    </row>
    <row r="27" customHeight="1" spans="1:10">
      <c r="A27" s="27">
        <v>45511</v>
      </c>
      <c r="B27" s="28" t="s">
        <v>153</v>
      </c>
      <c r="C27" s="28"/>
      <c r="D27" s="29" t="s">
        <v>169</v>
      </c>
      <c r="E27" s="30" t="s">
        <v>170</v>
      </c>
      <c r="F27" s="21" t="s">
        <v>156</v>
      </c>
      <c r="G27" s="22">
        <v>16000</v>
      </c>
      <c r="H27" s="28">
        <v>0.35</v>
      </c>
      <c r="I27" s="18">
        <f t="shared" si="2"/>
        <v>5600</v>
      </c>
    </row>
    <row r="28" customHeight="1" spans="1:10">
      <c r="A28" s="31"/>
      <c r="B28" s="32"/>
      <c r="C28" s="32"/>
      <c r="D28" s="33"/>
      <c r="E28" s="34"/>
      <c r="F28" s="17" t="s">
        <v>15</v>
      </c>
      <c r="G28" s="17">
        <v>16000</v>
      </c>
      <c r="H28" s="35"/>
      <c r="I28" s="18">
        <f t="shared" si="2"/>
        <v>0</v>
      </c>
    </row>
    <row r="29" customHeight="1" spans="1:10">
      <c r="A29" s="31"/>
      <c r="B29" s="32"/>
      <c r="C29" s="32"/>
      <c r="D29" s="33"/>
      <c r="E29" s="34"/>
      <c r="F29" s="16" t="s">
        <v>171</v>
      </c>
      <c r="G29" s="17">
        <v>16000</v>
      </c>
      <c r="H29" s="17">
        <v>0.12</v>
      </c>
      <c r="I29" s="18">
        <f t="shared" si="2"/>
        <v>1920</v>
      </c>
    </row>
    <row r="30" customHeight="1" spans="1:10">
      <c r="A30" s="31"/>
      <c r="B30" s="32"/>
      <c r="C30" s="32"/>
      <c r="D30" s="33"/>
      <c r="E30" s="34"/>
      <c r="F30" s="20" t="s">
        <v>162</v>
      </c>
      <c r="G30" s="17">
        <f>16000*4</f>
        <v>64000</v>
      </c>
      <c r="H30" s="17">
        <v>0.042</v>
      </c>
      <c r="I30" s="18">
        <f t="shared" si="2"/>
        <v>2688</v>
      </c>
    </row>
    <row r="31" customHeight="1" spans="1:10">
      <c r="A31" s="31"/>
      <c r="B31" s="32"/>
      <c r="C31" s="32"/>
      <c r="D31" s="33"/>
      <c r="E31" s="34"/>
      <c r="F31" s="21" t="s">
        <v>158</v>
      </c>
      <c r="G31" s="22">
        <v>16000</v>
      </c>
      <c r="H31" s="28">
        <v>0.35</v>
      </c>
      <c r="I31" s="18">
        <f t="shared" si="2"/>
        <v>5600</v>
      </c>
    </row>
    <row r="32" customHeight="1" spans="1:10">
      <c r="A32" s="31"/>
      <c r="B32" s="32"/>
      <c r="C32" s="32"/>
      <c r="D32" s="33"/>
      <c r="E32" s="34"/>
      <c r="F32" s="17" t="s">
        <v>15</v>
      </c>
      <c r="G32" s="17">
        <v>16000</v>
      </c>
      <c r="H32" s="35"/>
      <c r="I32" s="18">
        <f t="shared" si="2"/>
        <v>0</v>
      </c>
    </row>
    <row r="33" customHeight="1" spans="1:10">
      <c r="A33" s="31"/>
      <c r="B33" s="32"/>
      <c r="C33" s="32"/>
      <c r="D33" s="33"/>
      <c r="E33" s="34"/>
      <c r="F33" s="17" t="s">
        <v>163</v>
      </c>
      <c r="G33" s="17">
        <f>16000*4</f>
        <v>64000</v>
      </c>
      <c r="H33" s="17">
        <v>0.042</v>
      </c>
      <c r="I33" s="18">
        <f t="shared" si="2"/>
        <v>2688</v>
      </c>
      <c r="J33" s="1" t="s">
        <v>172</v>
      </c>
    </row>
    <row r="34" customHeight="1" spans="1:10">
      <c r="A34" s="36"/>
      <c r="B34" s="35"/>
      <c r="C34" s="35"/>
      <c r="D34" s="37"/>
      <c r="E34" s="38"/>
      <c r="F34" s="16" t="s">
        <v>173</v>
      </c>
      <c r="G34" s="17">
        <v>32000</v>
      </c>
      <c r="H34" s="17">
        <v>0.137</v>
      </c>
      <c r="I34" s="18">
        <f t="shared" si="2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174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175</v>
      </c>
      <c r="B39" s="41" t="s">
        <v>176</v>
      </c>
      <c r="C39" s="41" t="s">
        <v>177</v>
      </c>
      <c r="D39" s="42" t="s">
        <v>178</v>
      </c>
      <c r="E39" s="41" t="s">
        <v>179</v>
      </c>
      <c r="F39" s="43" t="s">
        <v>180</v>
      </c>
      <c r="G39" s="41" t="s">
        <v>181</v>
      </c>
      <c r="H39" s="41" t="s">
        <v>182</v>
      </c>
      <c r="I39" s="42" t="s">
        <v>183</v>
      </c>
      <c r="J39" s="41" t="s">
        <v>184</v>
      </c>
    </row>
    <row r="40" hidden="1" customHeight="1" spans="1:10">
      <c r="A40" s="41"/>
      <c r="B40" s="41"/>
      <c r="C40" s="41"/>
      <c r="D40" s="44" t="s">
        <v>185</v>
      </c>
      <c r="E40" s="41"/>
      <c r="F40" s="45" t="s">
        <v>186</v>
      </c>
      <c r="G40" s="41"/>
      <c r="H40" s="41"/>
      <c r="I40" s="46" t="s">
        <v>187</v>
      </c>
      <c r="J40" s="41"/>
    </row>
    <row r="41" hidden="1" customHeight="1" spans="1:10">
      <c r="A41" s="47">
        <v>1</v>
      </c>
      <c r="B41" s="48">
        <v>45559</v>
      </c>
      <c r="C41" s="41" t="s">
        <v>188</v>
      </c>
      <c r="D41" s="41" t="s">
        <v>189</v>
      </c>
      <c r="E41" s="41" t="s">
        <v>190</v>
      </c>
      <c r="F41" s="41" t="s">
        <v>191</v>
      </c>
      <c r="G41" s="41" t="s">
        <v>192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188</v>
      </c>
      <c r="D42" s="41" t="s">
        <v>193</v>
      </c>
      <c r="E42" s="41" t="s">
        <v>190</v>
      </c>
      <c r="F42" s="41" t="s">
        <v>191</v>
      </c>
      <c r="G42" s="41" t="s">
        <v>192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