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'国内做货-人民币'!$B$1:$I$164</definedName>
    <definedName name="_xlnm._FilterDatabase" localSheetId="1" hidden="1">'国外做货-美金'!$B$1:$I$39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<sst xmlns="http://schemas.openxmlformats.org/spreadsheetml/2006/main" count="455" uniqueCount="222">
  <si>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</si>
  <si>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</si>
  <si>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</si>
  <si>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</si>
  <si>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</si>
  <si>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</si>
  <si>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</si>
  <si>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</si>
  <si>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</si>
  <si>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</si>
  <si>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77906/78306/78723</t>
  </si>
  <si>
    <t>RRNBSK406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</si>
  <si>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</t>
    </r>
  </si>
  <si>
    <t>白色吊牌HPBCRFI001-60*95mm-RFID LOGO</t>
  </si>
  <si>
    <t>黑色 吊绳 MRBCGEN004-320*1.5mm</t>
  </si>
  <si>
    <t>白色缎带洗标CLBCGEN003*4页-60*25mm</t>
  </si>
  <si>
    <t xml:space="preserve">WLBCRFI006 RFID黑织标-51*51mm </t>
  </si>
  <si>
    <t>78903/78904</t>
  </si>
  <si>
    <t>RRNBSK408
工厂：济宁睿宁</t>
  </si>
  <si>
    <t>8808-707-710 CAMELIAS
Made in China  女上装</t>
  </si>
  <si>
    <t>白色吊牌HPBCGEN001-60*95mm</t>
  </si>
  <si>
    <t>白色缎带洗标CLBCGEN003*5页-60*25mm（加页码）</t>
  </si>
  <si>
    <t xml:space="preserve">白织标WLBCGEN015-55*10mm </t>
  </si>
  <si>
    <t>78900/78901/78902</t>
  </si>
  <si>
    <t>RRNBSK409
工厂：国内顺成</t>
  </si>
  <si>
    <t>5853-707-710  CAMERON
Made in China  女式连衣裙</t>
  </si>
  <si>
    <t>78439/78441</t>
  </si>
  <si>
    <t>RRNBSK410
工厂：依洲</t>
  </si>
  <si>
    <t>8804-741-251 INGRID 
Made in Cambodia  女式吊带</t>
  </si>
  <si>
    <t>78238/78258</t>
  </si>
  <si>
    <t>RRNBSK412
工厂：</t>
  </si>
  <si>
    <t>6789-741-800  MALBEC
Made in Cambodia  男式外套</t>
  </si>
  <si>
    <t>白色缎带洗标CLBCGEN003*5页-60*25mm</t>
  </si>
  <si>
    <t xml:space="preserve">78447
</t>
  </si>
  <si>
    <t>RRNBSK413
工厂：</t>
  </si>
  <si>
    <t>6898-741-712/800  SALAMANCA 
Made in Cambodia  女士大衣</t>
  </si>
  <si>
    <t>6898-450
ZALA</t>
  </si>
  <si>
    <t xml:space="preserve">白色吊牌HPBCRFI001-60*95mm-RFID LOGO-ZALA </t>
  </si>
  <si>
    <t>空白标 BKKBXM24002（60*25mm）</t>
  </si>
  <si>
    <t>RRNBSK421</t>
  </si>
  <si>
    <t>JANET 1524-741-700
Made in BANGLADESH 女上装
加单27</t>
  </si>
  <si>
    <t>白色缎带洗标CLBCGEN003*6页-60*25mm（加页码）</t>
  </si>
  <si>
    <t>WLBCGEN014 白织标-51*51mm</t>
  </si>
  <si>
    <t>24712/25085/25086/
800色备库</t>
  </si>
  <si>
    <t>RRNBSK422</t>
  </si>
  <si>
    <t>KATE 1415-742-605/800
Made in  BANGLADESH    女上装
加单23</t>
  </si>
  <si>
    <t>白色吊牌HPBCRFI001-60*95mm-RFID LOGO（800色）</t>
  </si>
  <si>
    <t>白色缎带洗标CLBCGEN003*6页-60*25mm</t>
  </si>
  <si>
    <t>WLBCRFI005 RFID白织标-51*51mm</t>
  </si>
  <si>
    <t>白色吊牌HPBCRFI001-60*95mm-RFID LOGO（605色）</t>
  </si>
  <si>
    <t>79231</t>
  </si>
  <si>
    <t>RRNBSK426
工厂：三兴</t>
  </si>
  <si>
    <t>LETIZIA 1688-743-800/716
Made in Cambodia 女式大衣
加单1</t>
  </si>
  <si>
    <t>白色缎带洗标CLBCGEN003*4页-60*25mm（加页码）</t>
  </si>
  <si>
    <t>黑色织标WLBCGEN013-51*51mm</t>
  </si>
  <si>
    <t>黑色RFID织标 WLBCRFI016-65*19mm</t>
  </si>
  <si>
    <t>79233</t>
  </si>
  <si>
    <t>RRNBSK427</t>
  </si>
  <si>
    <t>LETIZIA 1688-742-803
Made in BANGLADESH 女式大衣
加单3</t>
  </si>
  <si>
    <t>RRNBSK428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</si>
  <si>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加单1</t>
    </r>
  </si>
  <si>
    <t>79339/79340</t>
  </si>
  <si>
    <t>RRNBSK429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</si>
  <si>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加单5</t>
    </r>
  </si>
  <si>
    <t xml:space="preserve">WLBCRFI006 RFID黑织标-51*51mm  </t>
  </si>
  <si>
    <t>79304</t>
  </si>
  <si>
    <t>RRNBSK430</t>
  </si>
  <si>
    <t>LETIZIA 1688-742-803
Made in BANGLADESH 女式大衣
加单4</t>
  </si>
  <si>
    <t>79305</t>
  </si>
  <si>
    <t>RRNBSK431
工厂：三兴</t>
  </si>
  <si>
    <t>LETIZIA 1688-743-800/716
Made in Cambodia 女式大衣
加单2</t>
  </si>
  <si>
    <t>79327</t>
  </si>
  <si>
    <t>RRNBSK434</t>
  </si>
  <si>
    <t>6627-741-800  SCARF  
Made in BANGLADESH 女式大衣
加单1</t>
  </si>
  <si>
    <t>白色缎带洗标CLBCGEN003*4页-60*25mm（加页码）（成衣）</t>
  </si>
  <si>
    <t>空白标 BKKBXM24002（60*25mm）*2</t>
  </si>
  <si>
    <t>RRNBSK438</t>
  </si>
  <si>
    <t>JANET 1524-741-700
Made in BANGLADESH 女上装
加单28</t>
  </si>
  <si>
    <t>25421/25422</t>
  </si>
  <si>
    <t>RRNBSK448
工厂：明荣</t>
  </si>
  <si>
    <t>CHERRIES 3807-707-401
Made in China  女上装</t>
  </si>
  <si>
    <t>白织标WLBCGEN015-55*10mm 
BERSHKA_LABEL_WHITE_07B</t>
  </si>
  <si>
    <t>RRNBSK449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</si>
  <si>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加单6</t>
    </r>
  </si>
  <si>
    <t>79648/
79677ZALA</t>
  </si>
  <si>
    <t>RRNBSK450</t>
  </si>
  <si>
    <t>LETIZIA 1688-742-803
Made in BANGLADESH 女式大衣
加单5</t>
  </si>
  <si>
    <t>白色吊牌HPBCRFI001-60*95mm-RFID LOGO（ZALA）</t>
  </si>
  <si>
    <t>79640/
79675/79676ZALA</t>
  </si>
  <si>
    <t>RRNBSK451
工厂：三兴</t>
  </si>
  <si>
    <t>LETIZIA 1688-743-800/716
Made in Cambodia 女式大衣
加单3</t>
  </si>
  <si>
    <t>79726</t>
  </si>
  <si>
    <t>RRNBSK454
工厂：三兴</t>
  </si>
  <si>
    <t>LETIZIA 1688-743-800/716
Made in Cambodia 女式大衣
加单4</t>
  </si>
  <si>
    <t>79725</t>
  </si>
  <si>
    <t>RRNBSK455</t>
  </si>
  <si>
    <t>LETIZIA 1688-742-803
Made in BANGLADESH 女式大衣
加单6</t>
  </si>
  <si>
    <t>RRNBSK459</t>
  </si>
  <si>
    <t>JANET 1524-741-700
Made in BANGLADESH 女上装
加单29</t>
  </si>
  <si>
    <t>RRNBSK460</t>
  </si>
  <si>
    <t>KATE 1415-742-605/700
Made in  BANGLADESH    女上装
加单24</t>
  </si>
  <si>
    <t>白色吊牌HPBCRFI001-60*95mm-RFID LOGO（700色）</t>
  </si>
  <si>
    <t>25636/25637</t>
  </si>
  <si>
    <t>RRNBSK464
工厂：明荣</t>
  </si>
  <si>
    <t>CHERRIES 3807-707-401
Made in China  女上装
加单1</t>
  </si>
  <si>
    <t>25881
备库</t>
  </si>
  <si>
    <t>RRNBSK488</t>
  </si>
  <si>
    <t>JANET 1524-741-700
Made in BANGLADESH 女上装
加单30</t>
  </si>
  <si>
    <t>25883
备库</t>
  </si>
  <si>
    <t>RRNBSK489</t>
  </si>
  <si>
    <t>KATE 1415-742-800
Made in  BANGLADESH    女上装
加单25</t>
  </si>
  <si>
    <t>80143/
80144/80149</t>
  </si>
  <si>
    <t>RRNBSK472
工厂：新云峰</t>
  </si>
  <si>
    <r>
      <rPr>
        <sz val="11"/>
        <rFont val="宋体"/>
        <charset val="134"/>
        <scheme val="minor"/>
      </rPr>
      <t xml:space="preserve">6893-451-717/807  MONCHERI 
Made in Cambodia  </t>
    </r>
    <r>
      <rPr>
        <b/>
        <sz val="11"/>
        <rFont val="宋体"/>
        <charset val="134"/>
        <scheme val="minor"/>
      </rPr>
      <t>女大衣
ZALA</t>
    </r>
  </si>
  <si>
    <t>白色吊牌HPBCRFI001-60*95mm-RFID LOGO-ZALA</t>
  </si>
  <si>
    <t>白色缎带洗标CLBCGEN003*1页-60*25mm（条码页）</t>
  </si>
  <si>
    <t>25731/25732</t>
  </si>
  <si>
    <t>RRNBSK479
工厂：乐维斯</t>
  </si>
  <si>
    <t>TC-667 3405-741-984/800
Made in Cambodia 男士下装
加单6</t>
  </si>
  <si>
    <t>白色织标WLBCGEN020(06B）-85*20mm</t>
  </si>
  <si>
    <t>白色RFID织标WLBCRFI015-65*19mm</t>
  </si>
  <si>
    <t>80241</t>
  </si>
  <si>
    <t>RRNBSK485</t>
  </si>
  <si>
    <t>6627-450-800  SCARF  
Made in BANGLADESH 女式大衣
ZALA</t>
  </si>
  <si>
    <t>白色缎带洗标CLBCGEN003*1页-60*25mm（加页码）（成衣条码页）</t>
  </si>
  <si>
    <t>补差数</t>
  </si>
  <si>
    <t>RRNBSK507</t>
  </si>
  <si>
    <t>LETIZIA 1688-742-803
Made in BANGLADESH 女式大衣
加单7</t>
  </si>
  <si>
    <t>25259/25731/25732/25991/25992</t>
  </si>
  <si>
    <t>RRNBSK510
工厂：乐维斯</t>
  </si>
  <si>
    <t>TC-667 3405-742-984/800
Made in Cambodia 男士下装</t>
  </si>
  <si>
    <t>白色缎带洗标CLBCGEN003*4页-60*25mm（条码，成分页）</t>
  </si>
  <si>
    <r>
      <rPr>
        <sz val="22"/>
        <color rgb="FF000000"/>
        <rFont val="宋体"/>
        <charset val="134"/>
      </rPr>
      <t>发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票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通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知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单</t>
    </r>
  </si>
  <si>
    <r>
      <rPr>
        <sz val="11"/>
        <color rgb="FF000000"/>
        <rFont val="宋体"/>
        <charset val="134"/>
      </rP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</si>
  <si>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</si>
  <si>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</si>
  <si>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rPr>
        <sz val="11"/>
        <color rgb="FF000000"/>
        <rFont val="宋体"/>
        <charset val="134"/>
      </rP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</si>
  <si>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rPr>
        <sz val="11"/>
        <color rgb="FF000000"/>
        <rFont val="宋体"/>
        <charset val="134"/>
      </rP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</si>
  <si>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rPr>
        <sz val="11"/>
        <color rgb="FF000000"/>
        <rFont val="宋体"/>
        <charset val="134"/>
      </rP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</si>
  <si>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</si>
  <si>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rPr>
        <sz val="11"/>
        <color rgb="FF000000"/>
        <rFont val="宋体"/>
        <charset val="134"/>
      </rP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</si>
  <si>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rPr>
        <sz val="11"/>
        <color rgb="FF000000"/>
        <rFont val="宋体"/>
        <charset val="134"/>
      </rP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</si>
  <si>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备注</t>
  </si>
  <si>
    <t>睿宁</t>
  </si>
  <si>
    <t>济宁睿宁服装有限公司</t>
  </si>
  <si>
    <t>按照对账单开</t>
  </si>
  <si>
    <t>个</t>
  </si>
  <si>
    <t>8808-707</t>
  </si>
  <si>
    <t>桐城市顺成制衣有限公司</t>
  </si>
  <si>
    <t>5853-707</t>
  </si>
  <si>
    <t>沭阳明荣服饰有限公司</t>
  </si>
  <si>
    <t>3807-707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</si>
  <si>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</si>
  <si>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</si>
  <si>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</si>
  <si>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23612/23613</t>
  </si>
  <si>
    <t>RRNBSK359
工厂：乐维斯</t>
  </si>
  <si>
    <t>TC-667 3405-741-984/800
Made in Cambodia 男士下装
加单2</t>
  </si>
  <si>
    <t>24011/24013/
24014/24015</t>
  </si>
  <si>
    <t>RRNBSK367
工厂：乐维斯</t>
  </si>
  <si>
    <t>TC-667 3405-741-984/800
Made in Cambodia 男士下装
加单3</t>
  </si>
  <si>
    <t>白色缎带洗标CLBCGEN003*4页-60*25mm（加页码）（1-2页）</t>
  </si>
  <si>
    <t>77544/78016/78017
77936/77946ZALA</t>
  </si>
  <si>
    <t>RRNBSK389
工厂：乐维斯
工厂：三兴</t>
  </si>
  <si>
    <t>LETIZIA 1688-743-800/716
Made in Cambodia 女式大衣
（1688-741换款）</t>
  </si>
  <si>
    <t>白色吊牌HPBCRFI001-60*95mm-RFID LOGO（716/800色）（ZALA）</t>
  </si>
  <si>
    <t>RRNBSK445
工厂：新云峰</t>
  </si>
  <si>
    <t>6893-741-717/807  MONCHERI 
Made in Cambodia  女大衣
补差数</t>
  </si>
  <si>
    <t>白色缎带洗标CLBCGEN003*5页-60*25mm（717色）XXS</t>
  </si>
  <si>
    <t>WLBCRFI006 RFID黑织标-51*51mm （XXS）</t>
  </si>
  <si>
    <t>80179/80184</t>
  </si>
  <si>
    <t>RRNBSK487
工厂：新云峰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</si>
  <si>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>女上装外套
ZALA</t>
    </r>
  </si>
  <si>
    <t>24601/24602</t>
  </si>
  <si>
    <t>RRNBSK502
工厂：乐维斯</t>
  </si>
  <si>
    <t>TC-667 3405-741-984/800
Made in Cambodia 男士下装
补单</t>
  </si>
  <si>
    <t>白色缎带洗标CLBCGEN003*2页-60*25mm（加页码）</t>
  </si>
  <si>
    <t>白色缎带洗标CLBCGEN003*4页-60*25mm（加页码）984色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</si>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</sst>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&quot;￥&quot;#,##0.00_);[Red]\(&quot;￥&quot;#,##0.00\)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rgb="FF000000"/>
      <name val="Calibri"/>
      <charset val="134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34" fillId="9" borderId="21" applyNumberFormat="0" applyAlignment="0" applyProtection="0">
      <alignment vertical="center"/>
    </xf>
    <xf numFmtId="0" fontId="35" fillId="9" borderId="20" applyNumberFormat="0" applyAlignment="0" applyProtection="0">
      <alignment vertical="center"/>
    </xf>
    <xf numFmtId="0" fontId="36" fillId="10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vertical="center"/>
    </xf>
    <xf numFmtId="0" fontId="0" fillId="0" borderId="0">
      <alignment vertical="center"/>
    </xf>
    <xf numFmtId="0" fontId="45" fillId="0" borderId="0">
      <alignment horizontal="center" vertical="center"/>
    </xf>
  </cellStyleXfs>
  <cellXfs count="15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vertical="center"/>
    </xf>
    <xf numFmtId="14" fontId="7" fillId="4" borderId="1" xfId="0" applyNumberFormat="1" applyFont="1" applyFill="1" applyBorder="1" applyAlignment="1">
      <alignment vertical="center"/>
    </xf>
    <xf numFmtId="14" fontId="7" fillId="4" borderId="11" xfId="0" applyNumberFormat="1" applyFont="1" applyFill="1" applyBorder="1" applyAlignment="1">
      <alignment horizontal="center" vertical="center"/>
    </xf>
    <xf numFmtId="14" fontId="7" fillId="4" borderId="12" xfId="0" applyNumberFormat="1" applyFont="1" applyFill="1" applyBorder="1" applyAlignment="1">
      <alignment horizontal="center" vertical="center"/>
    </xf>
    <xf numFmtId="14" fontId="7" fillId="4" borderId="13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vertical="center"/>
    </xf>
    <xf numFmtId="14" fontId="7" fillId="5" borderId="1" xfId="0" applyNumberFormat="1" applyFont="1" applyFill="1" applyBorder="1" applyAlignment="1">
      <alignment vertical="center"/>
    </xf>
    <xf numFmtId="14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58" fontId="20" fillId="4" borderId="5" xfId="0" applyNumberFormat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9" fontId="21" fillId="4" borderId="14" xfId="0" applyNumberFormat="1" applyFont="1" applyFill="1" applyBorder="1">
      <alignment vertical="center"/>
    </xf>
    <xf numFmtId="0" fontId="22" fillId="4" borderId="1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58" fontId="20" fillId="5" borderId="5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179" fontId="21" fillId="5" borderId="14" xfId="0" applyNumberFormat="1" applyFont="1" applyFill="1" applyBorder="1">
      <alignment vertical="center"/>
    </xf>
    <xf numFmtId="0" fontId="23" fillId="5" borderId="16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58" fontId="20" fillId="6" borderId="5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179" fontId="21" fillId="6" borderId="14" xfId="0" applyNumberFormat="1" applyFont="1" applyFill="1" applyBorder="1">
      <alignment vertical="center"/>
    </xf>
    <xf numFmtId="0" fontId="24" fillId="6" borderId="16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3"/>
  <sheetViews>
    <sheetView zoomScale="85" zoomScaleNormal="85" workbookViewId="0">
      <pane ySplit="2" topLeftCell="A137" activePane="bottomLeft" state="frozen"/>
      <selection/>
      <selection pane="bottomLeft" activeCell="E166" sqref="E16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79" t="s">
        <v>0</v>
      </c>
      <c r="B1" s="80"/>
      <c r="C1" s="80"/>
      <c r="D1" s="80"/>
      <c r="E1" s="80"/>
      <c r="F1" s="80"/>
      <c r="G1" s="80"/>
      <c r="H1" s="80"/>
      <c r="I1" s="81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56">
        <v>45765</v>
      </c>
      <c r="B3" s="63">
        <v>45783</v>
      </c>
      <c r="C3" s="14" t="s">
        <v>10</v>
      </c>
      <c r="D3" s="58" t="s">
        <v>11</v>
      </c>
      <c r="E3" s="16" t="s">
        <v>12</v>
      </c>
      <c r="F3" s="16" t="s">
        <v>13</v>
      </c>
      <c r="G3" s="17">
        <v>6000</v>
      </c>
      <c r="H3" s="17">
        <v>0.285</v>
      </c>
      <c r="I3" s="82">
        <f>G3*H3</f>
        <v>1710</v>
      </c>
    </row>
    <row r="4" customHeight="1" spans="1:9">
      <c r="A4" s="56"/>
      <c r="B4" s="60"/>
      <c r="C4" s="13"/>
      <c r="D4" s="62"/>
      <c r="E4" s="16"/>
      <c r="F4" s="17" t="s">
        <v>14</v>
      </c>
      <c r="G4" s="17">
        <v>6000</v>
      </c>
      <c r="H4" s="17"/>
      <c r="I4" s="83"/>
    </row>
    <row r="5" customHeight="1" spans="1:9">
      <c r="A5" s="56"/>
      <c r="B5" s="56">
        <v>45799</v>
      </c>
      <c r="C5" s="13"/>
      <c r="D5" s="62"/>
      <c r="E5" s="16"/>
      <c r="F5" s="16" t="s">
        <v>13</v>
      </c>
      <c r="G5" s="17">
        <v>6010</v>
      </c>
      <c r="H5" s="17">
        <v>0.285</v>
      </c>
      <c r="I5" s="82">
        <f>G5*H5</f>
        <v>1712.85</v>
      </c>
    </row>
    <row r="6" customHeight="1" spans="1:9">
      <c r="A6" s="56"/>
      <c r="B6" s="56"/>
      <c r="C6" s="13"/>
      <c r="D6" s="62"/>
      <c r="E6" s="16"/>
      <c r="F6" s="17" t="s">
        <v>14</v>
      </c>
      <c r="G6" s="17">
        <v>6010</v>
      </c>
      <c r="H6" s="17"/>
      <c r="I6" s="83"/>
    </row>
    <row r="7" customHeight="1" spans="1:9">
      <c r="A7" s="56"/>
      <c r="B7" s="56">
        <v>45784</v>
      </c>
      <c r="C7" s="13"/>
      <c r="D7" s="62"/>
      <c r="E7" s="16"/>
      <c r="F7" s="17" t="s">
        <v>15</v>
      </c>
      <c r="G7" s="17">
        <f>6010*4</f>
        <v>24040</v>
      </c>
      <c r="H7" s="17">
        <v>0.038</v>
      </c>
      <c r="I7" s="59">
        <f>G7*H7</f>
        <v>913.52</v>
      </c>
    </row>
    <row r="8" customHeight="1" spans="1:9">
      <c r="A8" s="56"/>
      <c r="B8" s="56">
        <v>45775</v>
      </c>
      <c r="C8" s="13"/>
      <c r="D8" s="62"/>
      <c r="E8" s="16"/>
      <c r="F8" s="16" t="s">
        <v>16</v>
      </c>
      <c r="G8" s="17">
        <v>12010</v>
      </c>
      <c r="H8" s="17">
        <v>0.98</v>
      </c>
      <c r="I8" s="59">
        <f t="shared" ref="I8:I46" si="0">G8*H8</f>
        <v>11769.8</v>
      </c>
    </row>
    <row r="9" customHeight="1" spans="1:9">
      <c r="A9" s="84">
        <v>45765</v>
      </c>
      <c r="B9" s="84">
        <v>45781</v>
      </c>
      <c r="C9" s="85" t="s">
        <v>17</v>
      </c>
      <c r="D9" s="86" t="s">
        <v>18</v>
      </c>
      <c r="E9" s="85" t="s">
        <v>19</v>
      </c>
      <c r="F9" s="87" t="s">
        <v>20</v>
      </c>
      <c r="G9" s="88">
        <v>22010</v>
      </c>
      <c r="H9" s="88">
        <v>0.35</v>
      </c>
      <c r="I9" s="89">
        <f t="shared" si="0"/>
        <v>7703.5</v>
      </c>
    </row>
    <row r="10" customHeight="1" spans="1:9">
      <c r="A10" s="90"/>
      <c r="B10" s="90"/>
      <c r="C10" s="91"/>
      <c r="D10" s="92"/>
      <c r="E10" s="93"/>
      <c r="F10" s="88" t="s">
        <v>14</v>
      </c>
      <c r="G10" s="88">
        <v>22010</v>
      </c>
      <c r="H10" s="88"/>
      <c r="I10" s="89">
        <f t="shared" si="0"/>
        <v>0</v>
      </c>
    </row>
    <row r="11" customHeight="1" spans="1:9">
      <c r="A11" s="90"/>
      <c r="B11" s="94">
        <v>45776</v>
      </c>
      <c r="C11" s="91"/>
      <c r="D11" s="92"/>
      <c r="E11" s="93"/>
      <c r="F11" s="88" t="s">
        <v>21</v>
      </c>
      <c r="G11" s="88">
        <f>22010*5</f>
        <v>110050</v>
      </c>
      <c r="H11" s="88">
        <v>0.042</v>
      </c>
      <c r="I11" s="89">
        <f t="shared" si="0"/>
        <v>4622.1</v>
      </c>
    </row>
    <row r="12" customHeight="1" spans="1:9">
      <c r="A12" s="90"/>
      <c r="B12" s="95">
        <v>45770</v>
      </c>
      <c r="C12" s="91"/>
      <c r="D12" s="92"/>
      <c r="E12" s="93"/>
      <c r="F12" s="87" t="s">
        <v>22</v>
      </c>
      <c r="G12" s="88">
        <v>22010</v>
      </c>
      <c r="H12" s="88">
        <v>0.095</v>
      </c>
      <c r="I12" s="89">
        <f t="shared" si="0"/>
        <v>2090.95</v>
      </c>
    </row>
    <row r="13" customHeight="1" spans="1:9">
      <c r="A13" s="90"/>
      <c r="B13" s="84">
        <v>45798</v>
      </c>
      <c r="C13" s="91"/>
      <c r="D13" s="92"/>
      <c r="E13" s="93"/>
      <c r="F13" s="87" t="s">
        <v>20</v>
      </c>
      <c r="G13" s="88">
        <v>3000</v>
      </c>
      <c r="H13" s="88">
        <v>0.35</v>
      </c>
      <c r="I13" s="89">
        <f t="shared" si="0"/>
        <v>1050</v>
      </c>
    </row>
    <row r="14" customHeight="1" spans="1:9">
      <c r="A14" s="90"/>
      <c r="B14" s="90"/>
      <c r="C14" s="91"/>
      <c r="D14" s="92"/>
      <c r="E14" s="93"/>
      <c r="F14" s="88" t="s">
        <v>14</v>
      </c>
      <c r="G14" s="88">
        <v>3000</v>
      </c>
      <c r="H14" s="88"/>
      <c r="I14" s="89">
        <f t="shared" si="0"/>
        <v>0</v>
      </c>
    </row>
    <row r="15" customHeight="1" spans="1:9">
      <c r="A15" s="96"/>
      <c r="B15" s="97">
        <v>45795</v>
      </c>
      <c r="C15" s="91"/>
      <c r="D15" s="92"/>
      <c r="E15" s="93"/>
      <c r="F15" s="88" t="s">
        <v>21</v>
      </c>
      <c r="G15" s="88">
        <f>3000*5</f>
        <v>15000</v>
      </c>
      <c r="H15" s="88">
        <v>0.042</v>
      </c>
      <c r="I15" s="89">
        <f t="shared" si="0"/>
        <v>630</v>
      </c>
    </row>
    <row r="16" customHeight="1" spans="1:9">
      <c r="A16" s="98"/>
      <c r="B16" s="99"/>
      <c r="C16" s="100"/>
      <c r="D16" s="92"/>
      <c r="E16" s="101"/>
      <c r="F16" s="87" t="s">
        <v>22</v>
      </c>
      <c r="G16" s="88">
        <v>3000</v>
      </c>
      <c r="H16" s="88">
        <v>0.095</v>
      </c>
      <c r="I16" s="89">
        <f t="shared" si="0"/>
        <v>285</v>
      </c>
    </row>
    <row r="17" customHeight="1" spans="1:9">
      <c r="A17" s="102">
        <v>45765</v>
      </c>
      <c r="B17" s="102">
        <v>45781</v>
      </c>
      <c r="C17" s="103" t="s">
        <v>23</v>
      </c>
      <c r="D17" s="104" t="s">
        <v>24</v>
      </c>
      <c r="E17" s="103" t="s">
        <v>25</v>
      </c>
      <c r="F17" s="105" t="s">
        <v>20</v>
      </c>
      <c r="G17" s="106">
        <v>20010</v>
      </c>
      <c r="H17" s="106">
        <v>0.35</v>
      </c>
      <c r="I17" s="107">
        <f t="shared" si="0"/>
        <v>7003.5</v>
      </c>
    </row>
    <row r="18" customHeight="1" spans="1:9">
      <c r="A18" s="108"/>
      <c r="B18" s="108"/>
      <c r="C18" s="109"/>
      <c r="D18" s="110"/>
      <c r="E18" s="111"/>
      <c r="F18" s="106" t="s">
        <v>14</v>
      </c>
      <c r="G18" s="106">
        <v>20010</v>
      </c>
      <c r="H18" s="106"/>
      <c r="I18" s="107">
        <f t="shared" si="0"/>
        <v>0</v>
      </c>
    </row>
    <row r="19" customHeight="1" spans="1:9">
      <c r="A19" s="108"/>
      <c r="B19" s="112">
        <v>45776</v>
      </c>
      <c r="C19" s="109"/>
      <c r="D19" s="110"/>
      <c r="E19" s="111"/>
      <c r="F19" s="106" t="s">
        <v>21</v>
      </c>
      <c r="G19" s="106">
        <f>20010*5</f>
        <v>100050</v>
      </c>
      <c r="H19" s="106">
        <v>0.042</v>
      </c>
      <c r="I19" s="107">
        <f t="shared" si="0"/>
        <v>4202.1</v>
      </c>
    </row>
    <row r="20" customHeight="1" spans="1:9">
      <c r="A20" s="108"/>
      <c r="B20" s="113">
        <v>45760</v>
      </c>
      <c r="C20" s="109"/>
      <c r="D20" s="110"/>
      <c r="E20" s="111"/>
      <c r="F20" s="105" t="s">
        <v>22</v>
      </c>
      <c r="G20" s="106">
        <v>20010</v>
      </c>
      <c r="H20" s="106">
        <v>0.095</v>
      </c>
      <c r="I20" s="107">
        <f t="shared" si="0"/>
        <v>1900.95</v>
      </c>
    </row>
    <row r="21" customHeight="1" spans="1:9">
      <c r="A21" s="108"/>
      <c r="B21" s="102">
        <v>45794</v>
      </c>
      <c r="C21" s="109"/>
      <c r="D21" s="110"/>
      <c r="E21" s="111"/>
      <c r="F21" s="105" t="s">
        <v>20</v>
      </c>
      <c r="G21" s="106">
        <v>1000</v>
      </c>
      <c r="H21" s="106">
        <v>0.35</v>
      </c>
      <c r="I21" s="107">
        <f t="shared" si="0"/>
        <v>350</v>
      </c>
    </row>
    <row r="22" customHeight="1" spans="1:9">
      <c r="A22" s="108"/>
      <c r="B22" s="108"/>
      <c r="C22" s="109"/>
      <c r="D22" s="110"/>
      <c r="E22" s="111"/>
      <c r="F22" s="106" t="s">
        <v>14</v>
      </c>
      <c r="G22" s="106">
        <v>1000</v>
      </c>
      <c r="H22" s="106"/>
      <c r="I22" s="107">
        <f t="shared" si="0"/>
        <v>0</v>
      </c>
    </row>
    <row r="23" customHeight="1" spans="1:9">
      <c r="A23" s="108"/>
      <c r="B23" s="112">
        <v>45784</v>
      </c>
      <c r="C23" s="109"/>
      <c r="D23" s="110"/>
      <c r="E23" s="111"/>
      <c r="F23" s="106" t="s">
        <v>21</v>
      </c>
      <c r="G23" s="106">
        <f>1000*5</f>
        <v>5000</v>
      </c>
      <c r="H23" s="106">
        <v>0.042</v>
      </c>
      <c r="I23" s="107">
        <f t="shared" si="0"/>
        <v>210</v>
      </c>
    </row>
    <row r="24" customHeight="1" spans="1:9">
      <c r="A24" s="114"/>
      <c r="B24" s="112">
        <v>45785</v>
      </c>
      <c r="C24" s="115"/>
      <c r="D24" s="110"/>
      <c r="E24" s="116"/>
      <c r="F24" s="105" t="s">
        <v>22</v>
      </c>
      <c r="G24" s="106">
        <v>1000</v>
      </c>
      <c r="H24" s="106">
        <v>0.095</v>
      </c>
      <c r="I24" s="107">
        <f t="shared" si="0"/>
        <v>95</v>
      </c>
    </row>
    <row r="25" ht="37" customHeight="1" spans="1:9">
      <c r="A25" s="71">
        <v>45766</v>
      </c>
      <c r="B25" s="117">
        <v>45769</v>
      </c>
      <c r="C25" s="30" t="s">
        <v>26</v>
      </c>
      <c r="D25" s="58" t="s">
        <v>27</v>
      </c>
      <c r="E25" s="30" t="s">
        <v>28</v>
      </c>
      <c r="F25" s="16" t="s">
        <v>22</v>
      </c>
      <c r="G25" s="17">
        <v>10010</v>
      </c>
      <c r="H25" s="17">
        <v>0.095</v>
      </c>
      <c r="I25" s="59">
        <f t="shared" si="0"/>
        <v>950.95</v>
      </c>
    </row>
    <row r="26" customHeight="1" spans="1:9">
      <c r="A26" s="56">
        <v>45766</v>
      </c>
      <c r="B26" s="63">
        <v>45799</v>
      </c>
      <c r="C26" s="14" t="s">
        <v>29</v>
      </c>
      <c r="D26" s="58" t="s">
        <v>30</v>
      </c>
      <c r="E26" s="16" t="s">
        <v>31</v>
      </c>
      <c r="F26" s="16" t="s">
        <v>13</v>
      </c>
      <c r="G26" s="17">
        <v>1513</v>
      </c>
      <c r="H26" s="17">
        <v>0.285</v>
      </c>
      <c r="I26" s="59">
        <f t="shared" si="0"/>
        <v>431.205</v>
      </c>
    </row>
    <row r="27" customHeight="1" spans="1:9">
      <c r="A27" s="56"/>
      <c r="B27" s="75"/>
      <c r="C27" s="13"/>
      <c r="D27" s="62"/>
      <c r="E27" s="16"/>
      <c r="F27" s="17" t="s">
        <v>14</v>
      </c>
      <c r="G27" s="17">
        <v>1513</v>
      </c>
      <c r="H27" s="17"/>
      <c r="I27" s="59">
        <f t="shared" si="0"/>
        <v>0</v>
      </c>
    </row>
    <row r="28" customHeight="1" spans="1:9">
      <c r="A28" s="56"/>
      <c r="B28" s="75"/>
      <c r="C28" s="13"/>
      <c r="D28" s="62"/>
      <c r="E28" s="16"/>
      <c r="F28" s="17" t="s">
        <v>32</v>
      </c>
      <c r="G28" s="17">
        <f>1513*5</f>
        <v>7565</v>
      </c>
      <c r="H28" s="17">
        <v>0.038</v>
      </c>
      <c r="I28" s="59">
        <f t="shared" si="0"/>
        <v>287.47</v>
      </c>
    </row>
    <row r="29" customHeight="1" spans="1:9">
      <c r="A29" s="56"/>
      <c r="B29" s="75"/>
      <c r="C29" s="13"/>
      <c r="D29" s="62"/>
      <c r="E29" s="16"/>
      <c r="F29" s="16" t="s">
        <v>16</v>
      </c>
      <c r="G29" s="17">
        <v>1513</v>
      </c>
      <c r="H29" s="17">
        <v>0.98</v>
      </c>
      <c r="I29" s="59">
        <f t="shared" si="0"/>
        <v>1482.74</v>
      </c>
    </row>
    <row r="30" ht="45" customHeight="1" spans="1:9">
      <c r="A30" s="56">
        <v>45766</v>
      </c>
      <c r="B30" s="63">
        <v>45790</v>
      </c>
      <c r="C30" s="30" t="s">
        <v>33</v>
      </c>
      <c r="D30" s="58" t="s">
        <v>34</v>
      </c>
      <c r="E30" s="30" t="s">
        <v>35</v>
      </c>
      <c r="F30" s="16" t="s">
        <v>16</v>
      </c>
      <c r="G30" s="17">
        <v>8020</v>
      </c>
      <c r="H30" s="17">
        <v>0.98</v>
      </c>
      <c r="I30" s="59">
        <f t="shared" si="0"/>
        <v>7859.6</v>
      </c>
    </row>
    <row r="31" customHeight="1" spans="1:9">
      <c r="A31" s="56"/>
      <c r="B31" s="63">
        <v>45795</v>
      </c>
      <c r="C31" s="30">
        <v>80156</v>
      </c>
      <c r="D31" s="62"/>
      <c r="E31" s="16" t="s">
        <v>36</v>
      </c>
      <c r="F31" s="16" t="s">
        <v>37</v>
      </c>
      <c r="G31" s="17">
        <v>3000</v>
      </c>
      <c r="H31" s="17">
        <v>0.2</v>
      </c>
      <c r="I31" s="59">
        <f t="shared" si="0"/>
        <v>600</v>
      </c>
    </row>
    <row r="32" customHeight="1" spans="1:9">
      <c r="A32" s="56"/>
      <c r="B32" s="75"/>
      <c r="C32" s="34"/>
      <c r="D32" s="62"/>
      <c r="E32" s="16"/>
      <c r="F32" s="17" t="s">
        <v>14</v>
      </c>
      <c r="G32" s="17">
        <v>3000</v>
      </c>
      <c r="H32" s="17">
        <v>0.075</v>
      </c>
      <c r="I32" s="59">
        <f t="shared" si="0"/>
        <v>225</v>
      </c>
    </row>
    <row r="33" customHeight="1" spans="1:9">
      <c r="A33" s="56"/>
      <c r="B33" s="75"/>
      <c r="C33" s="34"/>
      <c r="D33" s="62"/>
      <c r="E33" s="16"/>
      <c r="F33" s="17" t="s">
        <v>15</v>
      </c>
      <c r="G33" s="17">
        <f>3000*4</f>
        <v>12000</v>
      </c>
      <c r="H33" s="17">
        <v>0.038</v>
      </c>
      <c r="I33" s="59">
        <f t="shared" si="0"/>
        <v>456</v>
      </c>
    </row>
    <row r="34" customHeight="1" spans="1:9">
      <c r="A34" s="56"/>
      <c r="B34" s="60"/>
      <c r="C34" s="38"/>
      <c r="D34" s="62"/>
      <c r="E34" s="16"/>
      <c r="F34" s="17" t="s">
        <v>38</v>
      </c>
      <c r="G34" s="17">
        <v>3000</v>
      </c>
      <c r="H34" s="17">
        <v>0.025</v>
      </c>
      <c r="I34" s="59">
        <f t="shared" si="0"/>
        <v>75</v>
      </c>
    </row>
    <row r="35" customHeight="1" spans="1:9">
      <c r="A35" s="56">
        <v>45772</v>
      </c>
      <c r="B35" s="63">
        <v>45776</v>
      </c>
      <c r="C35" s="14">
        <v>25083</v>
      </c>
      <c r="D35" s="62" t="s">
        <v>39</v>
      </c>
      <c r="E35" s="16" t="s">
        <v>40</v>
      </c>
      <c r="F35" s="16" t="s">
        <v>20</v>
      </c>
      <c r="G35" s="17">
        <v>7500</v>
      </c>
      <c r="H35" s="17">
        <v>0.35</v>
      </c>
      <c r="I35" s="59">
        <f t="shared" si="0"/>
        <v>2625</v>
      </c>
    </row>
    <row r="36" customHeight="1" spans="1:9">
      <c r="A36" s="56"/>
      <c r="B36" s="75"/>
      <c r="C36" s="13"/>
      <c r="D36" s="62"/>
      <c r="E36" s="16"/>
      <c r="F36" s="17" t="s">
        <v>14</v>
      </c>
      <c r="G36" s="17">
        <v>7500</v>
      </c>
      <c r="H36" s="17"/>
      <c r="I36" s="59">
        <f t="shared" si="0"/>
        <v>0</v>
      </c>
    </row>
    <row r="37" customHeight="1" spans="1:9">
      <c r="A37" s="56"/>
      <c r="B37" s="75"/>
      <c r="C37" s="13"/>
      <c r="D37" s="62"/>
      <c r="E37" s="16"/>
      <c r="F37" s="17" t="s">
        <v>41</v>
      </c>
      <c r="G37" s="17">
        <f>7500*6</f>
        <v>45000</v>
      </c>
      <c r="H37" s="17">
        <v>0.042</v>
      </c>
      <c r="I37" s="59">
        <f t="shared" si="0"/>
        <v>1890</v>
      </c>
    </row>
    <row r="38" customHeight="1" spans="1:9">
      <c r="A38" s="56"/>
      <c r="B38" s="60"/>
      <c r="C38" s="13"/>
      <c r="D38" s="62"/>
      <c r="E38" s="16"/>
      <c r="F38" s="14" t="s">
        <v>42</v>
      </c>
      <c r="G38" s="17">
        <v>7500</v>
      </c>
      <c r="H38" s="17">
        <v>0.32</v>
      </c>
      <c r="I38" s="59">
        <f t="shared" si="0"/>
        <v>2400</v>
      </c>
    </row>
    <row r="39" customHeight="1" spans="1:9">
      <c r="A39" s="24">
        <v>45772</v>
      </c>
      <c r="B39" s="71">
        <v>45776</v>
      </c>
      <c r="C39" s="16" t="s">
        <v>43</v>
      </c>
      <c r="D39" s="62" t="s">
        <v>44</v>
      </c>
      <c r="E39" s="16" t="s">
        <v>45</v>
      </c>
      <c r="F39" s="16" t="s">
        <v>46</v>
      </c>
      <c r="G39" s="17">
        <v>21000</v>
      </c>
      <c r="H39" s="17">
        <v>0.35</v>
      </c>
      <c r="I39" s="59">
        <f t="shared" si="0"/>
        <v>7350</v>
      </c>
    </row>
    <row r="40" customHeight="1" spans="1:9">
      <c r="A40" s="24"/>
      <c r="B40" s="72"/>
      <c r="C40" s="17"/>
      <c r="D40" s="77"/>
      <c r="E40" s="16"/>
      <c r="F40" s="17" t="s">
        <v>14</v>
      </c>
      <c r="G40" s="17">
        <v>21000</v>
      </c>
      <c r="H40" s="17"/>
      <c r="I40" s="59">
        <f t="shared" si="0"/>
        <v>0</v>
      </c>
    </row>
    <row r="41" customHeight="1" spans="1:9">
      <c r="A41" s="24"/>
      <c r="B41" s="72"/>
      <c r="C41" s="17"/>
      <c r="D41" s="77"/>
      <c r="E41" s="16"/>
      <c r="F41" s="17" t="s">
        <v>47</v>
      </c>
      <c r="G41" s="17">
        <f>21000*6</f>
        <v>126000</v>
      </c>
      <c r="H41" s="17">
        <v>0.042</v>
      </c>
      <c r="I41" s="59">
        <f t="shared" si="0"/>
        <v>5292</v>
      </c>
    </row>
    <row r="42" customHeight="1" spans="1:9">
      <c r="A42" s="24"/>
      <c r="B42" s="72"/>
      <c r="C42" s="17"/>
      <c r="D42" s="77"/>
      <c r="E42" s="16"/>
      <c r="F42" s="16" t="s">
        <v>48</v>
      </c>
      <c r="G42" s="17">
        <v>21000</v>
      </c>
      <c r="H42" s="17">
        <v>1.07</v>
      </c>
      <c r="I42" s="59">
        <f t="shared" si="0"/>
        <v>22470</v>
      </c>
    </row>
    <row r="43" customHeight="1" spans="1:9">
      <c r="A43" s="24"/>
      <c r="B43" s="71">
        <v>45795</v>
      </c>
      <c r="C43" s="17"/>
      <c r="D43" s="77"/>
      <c r="E43" s="16"/>
      <c r="F43" s="16" t="s">
        <v>49</v>
      </c>
      <c r="G43" s="17">
        <v>13010</v>
      </c>
      <c r="H43" s="17">
        <v>0.35</v>
      </c>
      <c r="I43" s="59">
        <f t="shared" si="0"/>
        <v>4553.5</v>
      </c>
    </row>
    <row r="44" customHeight="1" spans="1:9">
      <c r="A44" s="24"/>
      <c r="B44" s="72"/>
      <c r="C44" s="17"/>
      <c r="D44" s="77"/>
      <c r="E44" s="16"/>
      <c r="F44" s="17" t="s">
        <v>14</v>
      </c>
      <c r="G44" s="17">
        <v>13010</v>
      </c>
      <c r="H44" s="17"/>
      <c r="I44" s="59">
        <f t="shared" si="0"/>
        <v>0</v>
      </c>
    </row>
    <row r="45" customHeight="1" spans="1:9">
      <c r="A45" s="24"/>
      <c r="B45" s="72"/>
      <c r="C45" s="17"/>
      <c r="D45" s="77"/>
      <c r="E45" s="16"/>
      <c r="F45" s="17" t="s">
        <v>47</v>
      </c>
      <c r="G45" s="17">
        <f>13010*6</f>
        <v>78060</v>
      </c>
      <c r="H45" s="17">
        <v>0.042</v>
      </c>
      <c r="I45" s="59">
        <f t="shared" si="0"/>
        <v>3278.52</v>
      </c>
    </row>
    <row r="46" customHeight="1" spans="1:9">
      <c r="A46" s="24"/>
      <c r="B46" s="72"/>
      <c r="C46" s="17"/>
      <c r="D46" s="77"/>
      <c r="E46" s="16"/>
      <c r="F46" s="16" t="s">
        <v>48</v>
      </c>
      <c r="G46" s="17">
        <v>13010</v>
      </c>
      <c r="H46" s="17">
        <v>1.07</v>
      </c>
      <c r="I46" s="59">
        <f t="shared" si="0"/>
        <v>13920.7</v>
      </c>
    </row>
    <row r="47" customHeight="1" spans="1:9">
      <c r="A47" s="56">
        <v>45774</v>
      </c>
      <c r="B47" s="65">
        <v>45789</v>
      </c>
      <c r="C47" s="66" t="s">
        <v>50</v>
      </c>
      <c r="D47" s="58" t="s">
        <v>51</v>
      </c>
      <c r="E47" s="16" t="s">
        <v>52</v>
      </c>
      <c r="F47" s="16" t="s">
        <v>13</v>
      </c>
      <c r="G47" s="17">
        <v>14000</v>
      </c>
      <c r="H47" s="17">
        <v>0.285</v>
      </c>
      <c r="I47" s="59">
        <f t="shared" ref="I47:I59" si="1">G47*H47</f>
        <v>3990</v>
      </c>
    </row>
    <row r="48" customHeight="1" spans="1:9">
      <c r="A48" s="56"/>
      <c r="B48" s="68"/>
      <c r="C48" s="69"/>
      <c r="D48" s="62"/>
      <c r="E48" s="16"/>
      <c r="F48" s="17" t="s">
        <v>14</v>
      </c>
      <c r="G48" s="17">
        <v>14000</v>
      </c>
      <c r="H48" s="17"/>
      <c r="I48" s="59">
        <f t="shared" si="1"/>
        <v>0</v>
      </c>
    </row>
    <row r="49" customHeight="1" spans="1:9">
      <c r="A49" s="56"/>
      <c r="B49" s="68"/>
      <c r="C49" s="69"/>
      <c r="D49" s="62"/>
      <c r="E49" s="16"/>
      <c r="F49" s="17" t="s">
        <v>53</v>
      </c>
      <c r="G49" s="17">
        <f>14000*4</f>
        <v>56000</v>
      </c>
      <c r="H49" s="17">
        <v>0.038</v>
      </c>
      <c r="I49" s="59">
        <f t="shared" si="1"/>
        <v>2128</v>
      </c>
    </row>
    <row r="50" customHeight="1" spans="1:9">
      <c r="A50" s="56"/>
      <c r="B50" s="68"/>
      <c r="C50" s="69"/>
      <c r="D50" s="62"/>
      <c r="E50" s="16"/>
      <c r="F50" s="17" t="s">
        <v>38</v>
      </c>
      <c r="G50" s="17">
        <v>14000</v>
      </c>
      <c r="H50" s="17">
        <v>0.025</v>
      </c>
      <c r="I50" s="59">
        <f t="shared" si="1"/>
        <v>350</v>
      </c>
    </row>
    <row r="51" customHeight="1" spans="1:9">
      <c r="A51" s="56"/>
      <c r="B51" s="68"/>
      <c r="C51" s="69"/>
      <c r="D51" s="62"/>
      <c r="E51" s="16"/>
      <c r="F51" s="16" t="s">
        <v>54</v>
      </c>
      <c r="G51" s="17">
        <v>14000</v>
      </c>
      <c r="H51" s="17">
        <v>0.28</v>
      </c>
      <c r="I51" s="59">
        <f t="shared" si="1"/>
        <v>3920</v>
      </c>
    </row>
    <row r="52" customHeight="1" spans="1:9">
      <c r="A52" s="56"/>
      <c r="B52" s="68"/>
      <c r="C52" s="69"/>
      <c r="D52" s="62"/>
      <c r="E52" s="16"/>
      <c r="F52" s="16" t="s">
        <v>55</v>
      </c>
      <c r="G52" s="17">
        <v>14000</v>
      </c>
      <c r="H52" s="118">
        <v>0.85</v>
      </c>
      <c r="I52" s="59">
        <f t="shared" si="1"/>
        <v>11900</v>
      </c>
    </row>
    <row r="53" customHeight="1" spans="1:9">
      <c r="A53" s="24">
        <v>45774</v>
      </c>
      <c r="B53" s="119">
        <v>45785</v>
      </c>
      <c r="C53" s="66" t="s">
        <v>56</v>
      </c>
      <c r="D53" s="62" t="s">
        <v>57</v>
      </c>
      <c r="E53" s="16" t="s">
        <v>58</v>
      </c>
      <c r="F53" s="16" t="s">
        <v>13</v>
      </c>
      <c r="G53" s="17">
        <v>6000</v>
      </c>
      <c r="H53" s="17">
        <v>0.285</v>
      </c>
      <c r="I53" s="59">
        <f t="shared" si="1"/>
        <v>1710</v>
      </c>
    </row>
    <row r="54" customHeight="1" spans="1:9">
      <c r="A54" s="24"/>
      <c r="B54" s="120"/>
      <c r="C54" s="69"/>
      <c r="D54" s="62"/>
      <c r="E54" s="16"/>
      <c r="F54" s="17" t="s">
        <v>14</v>
      </c>
      <c r="G54" s="17">
        <v>6000</v>
      </c>
      <c r="H54" s="17"/>
      <c r="I54" s="59">
        <f t="shared" si="1"/>
        <v>0</v>
      </c>
    </row>
    <row r="55" customHeight="1" spans="1:9">
      <c r="A55" s="24"/>
      <c r="B55" s="120"/>
      <c r="C55" s="69"/>
      <c r="D55" s="62"/>
      <c r="E55" s="16"/>
      <c r="F55" s="17" t="s">
        <v>53</v>
      </c>
      <c r="G55" s="17">
        <f>6000*4</f>
        <v>24000</v>
      </c>
      <c r="H55" s="17">
        <v>0.038</v>
      </c>
      <c r="I55" s="59">
        <f t="shared" si="1"/>
        <v>912</v>
      </c>
    </row>
    <row r="56" customHeight="1" spans="1:9">
      <c r="A56" s="24"/>
      <c r="B56" s="120"/>
      <c r="C56" s="69"/>
      <c r="D56" s="62"/>
      <c r="E56" s="16"/>
      <c r="F56" s="17" t="s">
        <v>38</v>
      </c>
      <c r="G56" s="17">
        <v>6000</v>
      </c>
      <c r="H56" s="17">
        <v>0.025</v>
      </c>
      <c r="I56" s="59">
        <f t="shared" si="1"/>
        <v>150</v>
      </c>
    </row>
    <row r="57" customHeight="1" spans="1:9">
      <c r="A57" s="24"/>
      <c r="B57" s="120"/>
      <c r="C57" s="69"/>
      <c r="D57" s="62"/>
      <c r="E57" s="16"/>
      <c r="F57" s="16" t="s">
        <v>54</v>
      </c>
      <c r="G57" s="17">
        <v>6000</v>
      </c>
      <c r="H57" s="17">
        <v>0.28</v>
      </c>
      <c r="I57" s="59">
        <f t="shared" si="1"/>
        <v>1680</v>
      </c>
    </row>
    <row r="58" customHeight="1" spans="1:9">
      <c r="A58" s="24"/>
      <c r="B58" s="120"/>
      <c r="C58" s="69"/>
      <c r="D58" s="62"/>
      <c r="E58" s="16"/>
      <c r="F58" s="16" t="s">
        <v>55</v>
      </c>
      <c r="G58" s="17">
        <v>6000</v>
      </c>
      <c r="H58" s="118">
        <v>0.85</v>
      </c>
      <c r="I58" s="59">
        <f t="shared" si="1"/>
        <v>5100</v>
      </c>
    </row>
    <row r="59" customHeight="1" spans="1:9">
      <c r="A59" s="56">
        <v>45776</v>
      </c>
      <c r="B59" s="56">
        <v>45799</v>
      </c>
      <c r="C59" s="14">
        <v>79323</v>
      </c>
      <c r="D59" s="58" t="s">
        <v>59</v>
      </c>
      <c r="E59" s="16" t="s">
        <v>60</v>
      </c>
      <c r="F59" s="16" t="s">
        <v>13</v>
      </c>
      <c r="G59" s="17">
        <v>2000</v>
      </c>
      <c r="H59" s="17">
        <v>0.285</v>
      </c>
      <c r="I59" s="59">
        <f t="shared" si="1"/>
        <v>570</v>
      </c>
    </row>
    <row r="60" customHeight="1" spans="1:9">
      <c r="A60" s="56"/>
      <c r="B60" s="56"/>
      <c r="C60" s="13"/>
      <c r="D60" s="62"/>
      <c r="E60" s="16"/>
      <c r="F60" s="17" t="s">
        <v>14</v>
      </c>
      <c r="G60" s="17">
        <v>2000</v>
      </c>
      <c r="H60" s="17"/>
      <c r="I60" s="59"/>
    </row>
    <row r="61" customHeight="1" spans="1:9">
      <c r="A61" s="56"/>
      <c r="B61" s="56">
        <v>45784</v>
      </c>
      <c r="C61" s="13"/>
      <c r="D61" s="62"/>
      <c r="E61" s="16"/>
      <c r="F61" s="17" t="s">
        <v>15</v>
      </c>
      <c r="G61" s="17">
        <f>2000*4</f>
        <v>8000</v>
      </c>
      <c r="H61" s="17">
        <v>0.038</v>
      </c>
      <c r="I61" s="59">
        <f>G61*H61</f>
        <v>304</v>
      </c>
    </row>
    <row r="62" customHeight="1" spans="1:9">
      <c r="A62" s="56"/>
      <c r="B62" s="56">
        <v>45783</v>
      </c>
      <c r="C62" s="13"/>
      <c r="D62" s="62"/>
      <c r="E62" s="16"/>
      <c r="F62" s="16" t="s">
        <v>16</v>
      </c>
      <c r="G62" s="17">
        <v>2000</v>
      </c>
      <c r="H62" s="17">
        <v>0.98</v>
      </c>
      <c r="I62" s="59">
        <f>G62*H62</f>
        <v>1960</v>
      </c>
    </row>
    <row r="63" customHeight="1" spans="1:9">
      <c r="A63" s="56">
        <v>45776</v>
      </c>
      <c r="B63" s="63">
        <v>45789</v>
      </c>
      <c r="C63" s="16" t="s">
        <v>61</v>
      </c>
      <c r="D63" s="62" t="s">
        <v>62</v>
      </c>
      <c r="E63" s="16" t="s">
        <v>63</v>
      </c>
      <c r="F63" s="16" t="s">
        <v>13</v>
      </c>
      <c r="G63" s="17">
        <v>10000</v>
      </c>
      <c r="H63" s="17">
        <v>0.285</v>
      </c>
      <c r="I63" s="59">
        <f t="shared" ref="I61:I92" si="2">G63*H63</f>
        <v>2850</v>
      </c>
    </row>
    <row r="64" customHeight="1" spans="1:9">
      <c r="A64" s="56"/>
      <c r="B64" s="75"/>
      <c r="C64" s="17"/>
      <c r="D64" s="62"/>
      <c r="E64" s="16"/>
      <c r="F64" s="17" t="s">
        <v>14</v>
      </c>
      <c r="G64" s="17">
        <v>10000</v>
      </c>
      <c r="H64" s="17"/>
      <c r="I64" s="59">
        <f t="shared" si="2"/>
        <v>0</v>
      </c>
    </row>
    <row r="65" customHeight="1" spans="1:9">
      <c r="A65" s="56"/>
      <c r="B65" s="75"/>
      <c r="C65" s="17"/>
      <c r="D65" s="62"/>
      <c r="E65" s="16"/>
      <c r="F65" s="17" t="s">
        <v>15</v>
      </c>
      <c r="G65" s="17">
        <f>10000*4</f>
        <v>40000</v>
      </c>
      <c r="H65" s="17">
        <v>0.038</v>
      </c>
      <c r="I65" s="59">
        <f t="shared" si="2"/>
        <v>1520</v>
      </c>
    </row>
    <row r="66" customHeight="1" spans="1:9">
      <c r="A66" s="56"/>
      <c r="B66" s="75"/>
      <c r="C66" s="17"/>
      <c r="D66" s="62"/>
      <c r="E66" s="16"/>
      <c r="F66" s="16" t="s">
        <v>64</v>
      </c>
      <c r="G66" s="17">
        <v>10000</v>
      </c>
      <c r="H66" s="17">
        <v>0.98</v>
      </c>
      <c r="I66" s="59">
        <f t="shared" si="2"/>
        <v>9800</v>
      </c>
    </row>
    <row r="67" customHeight="1" spans="1:9">
      <c r="A67" s="24">
        <v>45777</v>
      </c>
      <c r="B67" s="119">
        <v>45795</v>
      </c>
      <c r="C67" s="66" t="s">
        <v>65</v>
      </c>
      <c r="D67" s="62" t="s">
        <v>66</v>
      </c>
      <c r="E67" s="16" t="s">
        <v>67</v>
      </c>
      <c r="F67" s="16" t="s">
        <v>13</v>
      </c>
      <c r="G67" s="17">
        <v>6000</v>
      </c>
      <c r="H67" s="17">
        <v>0.285</v>
      </c>
      <c r="I67" s="59">
        <f t="shared" si="2"/>
        <v>1710</v>
      </c>
    </row>
    <row r="68" customHeight="1" spans="1:9">
      <c r="A68" s="24"/>
      <c r="B68" s="120"/>
      <c r="C68" s="69"/>
      <c r="D68" s="62"/>
      <c r="E68" s="16"/>
      <c r="F68" s="17" t="s">
        <v>14</v>
      </c>
      <c r="G68" s="17">
        <v>6000</v>
      </c>
      <c r="H68" s="17"/>
      <c r="I68" s="59">
        <f t="shared" si="2"/>
        <v>0</v>
      </c>
    </row>
    <row r="69" customHeight="1" spans="1:9">
      <c r="A69" s="24"/>
      <c r="B69" s="120"/>
      <c r="C69" s="69"/>
      <c r="D69" s="62"/>
      <c r="E69" s="16"/>
      <c r="F69" s="17" t="s">
        <v>53</v>
      </c>
      <c r="G69" s="17">
        <f>6000*4</f>
        <v>24000</v>
      </c>
      <c r="H69" s="17">
        <v>0.038</v>
      </c>
      <c r="I69" s="59">
        <f t="shared" si="2"/>
        <v>912</v>
      </c>
    </row>
    <row r="70" customHeight="1" spans="1:9">
      <c r="A70" s="24"/>
      <c r="B70" s="120"/>
      <c r="C70" s="69"/>
      <c r="D70" s="62"/>
      <c r="E70" s="16"/>
      <c r="F70" s="17" t="s">
        <v>38</v>
      </c>
      <c r="G70" s="17">
        <v>6000</v>
      </c>
      <c r="H70" s="17">
        <v>0.025</v>
      </c>
      <c r="I70" s="59">
        <f t="shared" si="2"/>
        <v>150</v>
      </c>
    </row>
    <row r="71" customHeight="1" spans="1:9">
      <c r="A71" s="24"/>
      <c r="B71" s="120"/>
      <c r="C71" s="69"/>
      <c r="D71" s="62"/>
      <c r="E71" s="16"/>
      <c r="F71" s="16" t="s">
        <v>54</v>
      </c>
      <c r="G71" s="17">
        <v>6000</v>
      </c>
      <c r="H71" s="17">
        <v>0.28</v>
      </c>
      <c r="I71" s="59">
        <f t="shared" si="2"/>
        <v>1680</v>
      </c>
    </row>
    <row r="72" customHeight="1" spans="1:9">
      <c r="A72" s="24"/>
      <c r="B72" s="120"/>
      <c r="C72" s="69"/>
      <c r="D72" s="62"/>
      <c r="E72" s="16"/>
      <c r="F72" s="16" t="s">
        <v>55</v>
      </c>
      <c r="G72" s="17">
        <v>6000</v>
      </c>
      <c r="H72" s="118">
        <v>0.85</v>
      </c>
      <c r="I72" s="59">
        <f t="shared" si="2"/>
        <v>5100</v>
      </c>
    </row>
    <row r="73" customHeight="1" spans="1:9">
      <c r="A73" s="24">
        <v>45777</v>
      </c>
      <c r="B73" s="65">
        <v>45796</v>
      </c>
      <c r="C73" s="66" t="s">
        <v>68</v>
      </c>
      <c r="D73" s="58" t="s">
        <v>69</v>
      </c>
      <c r="E73" s="16" t="s">
        <v>70</v>
      </c>
      <c r="F73" s="16" t="s">
        <v>13</v>
      </c>
      <c r="G73" s="17">
        <v>16000</v>
      </c>
      <c r="H73" s="17">
        <v>0.285</v>
      </c>
      <c r="I73" s="59">
        <f t="shared" si="2"/>
        <v>4560</v>
      </c>
    </row>
    <row r="74" customHeight="1" spans="1:9">
      <c r="A74" s="24"/>
      <c r="B74" s="68"/>
      <c r="C74" s="69"/>
      <c r="D74" s="62"/>
      <c r="E74" s="16"/>
      <c r="F74" s="17" t="s">
        <v>14</v>
      </c>
      <c r="G74" s="17">
        <v>16000</v>
      </c>
      <c r="H74" s="17"/>
      <c r="I74" s="59">
        <f t="shared" si="2"/>
        <v>0</v>
      </c>
    </row>
    <row r="75" customHeight="1" spans="1:9">
      <c r="A75" s="24"/>
      <c r="B75" s="68"/>
      <c r="C75" s="69"/>
      <c r="D75" s="62"/>
      <c r="E75" s="16"/>
      <c r="F75" s="17" t="s">
        <v>53</v>
      </c>
      <c r="G75" s="17">
        <f>16000*4</f>
        <v>64000</v>
      </c>
      <c r="H75" s="17">
        <v>0.038</v>
      </c>
      <c r="I75" s="59">
        <f t="shared" si="2"/>
        <v>2432</v>
      </c>
    </row>
    <row r="76" customHeight="1" spans="1:9">
      <c r="A76" s="24"/>
      <c r="B76" s="68"/>
      <c r="C76" s="69"/>
      <c r="D76" s="62"/>
      <c r="E76" s="16"/>
      <c r="F76" s="17" t="s">
        <v>38</v>
      </c>
      <c r="G76" s="17">
        <v>16000</v>
      </c>
      <c r="H76" s="17">
        <v>0.025</v>
      </c>
      <c r="I76" s="59">
        <f t="shared" si="2"/>
        <v>400</v>
      </c>
    </row>
    <row r="77" customHeight="1" spans="1:9">
      <c r="A77" s="24"/>
      <c r="B77" s="68"/>
      <c r="C77" s="69"/>
      <c r="D77" s="62"/>
      <c r="E77" s="16"/>
      <c r="F77" s="16" t="s">
        <v>54</v>
      </c>
      <c r="G77" s="17">
        <v>16000</v>
      </c>
      <c r="H77" s="17">
        <v>0.28</v>
      </c>
      <c r="I77" s="59">
        <f t="shared" si="2"/>
        <v>4480</v>
      </c>
    </row>
    <row r="78" customHeight="1" spans="1:9">
      <c r="A78" s="24"/>
      <c r="B78" s="68"/>
      <c r="C78" s="69"/>
      <c r="D78" s="62"/>
      <c r="E78" s="16"/>
      <c r="F78" s="16" t="s">
        <v>55</v>
      </c>
      <c r="G78" s="17">
        <v>16000</v>
      </c>
      <c r="H78" s="118">
        <v>0.85</v>
      </c>
      <c r="I78" s="59">
        <f t="shared" si="2"/>
        <v>13600</v>
      </c>
    </row>
    <row r="79" customHeight="1" spans="1:9">
      <c r="A79" s="24">
        <v>45777</v>
      </c>
      <c r="B79" s="119">
        <v>45785</v>
      </c>
      <c r="C79" s="66" t="s">
        <v>71</v>
      </c>
      <c r="D79" s="62" t="s">
        <v>72</v>
      </c>
      <c r="E79" s="16" t="s">
        <v>73</v>
      </c>
      <c r="F79" s="16" t="s">
        <v>13</v>
      </c>
      <c r="G79" s="17">
        <v>2000</v>
      </c>
      <c r="H79" s="17">
        <v>0.285</v>
      </c>
      <c r="I79" s="59">
        <f t="shared" si="2"/>
        <v>570</v>
      </c>
    </row>
    <row r="80" customHeight="1" spans="1:9">
      <c r="A80" s="24"/>
      <c r="B80" s="120"/>
      <c r="C80" s="69"/>
      <c r="D80" s="62"/>
      <c r="E80" s="16"/>
      <c r="F80" s="17" t="s">
        <v>14</v>
      </c>
      <c r="G80" s="17">
        <v>2000</v>
      </c>
      <c r="H80" s="17"/>
      <c r="I80" s="59">
        <f t="shared" si="2"/>
        <v>0</v>
      </c>
    </row>
    <row r="81" customHeight="1" spans="1:9">
      <c r="A81" s="24"/>
      <c r="B81" s="120"/>
      <c r="C81" s="69"/>
      <c r="D81" s="62"/>
      <c r="E81" s="16"/>
      <c r="F81" s="17" t="s">
        <v>74</v>
      </c>
      <c r="G81" s="17">
        <f>2000*4</f>
        <v>8000</v>
      </c>
      <c r="H81" s="17">
        <v>0.038</v>
      </c>
      <c r="I81" s="59">
        <f t="shared" si="2"/>
        <v>304</v>
      </c>
    </row>
    <row r="82" customHeight="1" spans="1:9">
      <c r="A82" s="24"/>
      <c r="B82" s="120"/>
      <c r="C82" s="69"/>
      <c r="D82" s="62"/>
      <c r="E82" s="16"/>
      <c r="F82" s="17" t="s">
        <v>75</v>
      </c>
      <c r="G82" s="17">
        <f>2000*2</f>
        <v>4000</v>
      </c>
      <c r="H82" s="17">
        <v>0.025</v>
      </c>
      <c r="I82" s="59">
        <f t="shared" si="2"/>
        <v>100</v>
      </c>
    </row>
    <row r="83" customHeight="1" spans="1:9">
      <c r="A83" s="24"/>
      <c r="B83" s="120"/>
      <c r="C83" s="69"/>
      <c r="D83" s="62"/>
      <c r="E83" s="16"/>
      <c r="F83" s="16" t="s">
        <v>64</v>
      </c>
      <c r="G83" s="17">
        <v>2000</v>
      </c>
      <c r="H83" s="17">
        <v>0.98</v>
      </c>
      <c r="I83" s="59">
        <f t="shared" si="2"/>
        <v>1960</v>
      </c>
    </row>
    <row r="84" customHeight="1" spans="1:9">
      <c r="A84" s="56">
        <v>45777</v>
      </c>
      <c r="B84" s="63">
        <v>45783</v>
      </c>
      <c r="C84" s="14">
        <v>25397</v>
      </c>
      <c r="D84" s="62" t="s">
        <v>76</v>
      </c>
      <c r="E84" s="16" t="s">
        <v>77</v>
      </c>
      <c r="F84" s="16" t="s">
        <v>20</v>
      </c>
      <c r="G84" s="17">
        <v>7500</v>
      </c>
      <c r="H84" s="17">
        <v>0.35</v>
      </c>
      <c r="I84" s="59">
        <f t="shared" si="2"/>
        <v>2625</v>
      </c>
    </row>
    <row r="85" customHeight="1" spans="1:9">
      <c r="A85" s="56"/>
      <c r="B85" s="75"/>
      <c r="C85" s="13"/>
      <c r="D85" s="77"/>
      <c r="E85" s="16"/>
      <c r="F85" s="17" t="s">
        <v>14</v>
      </c>
      <c r="G85" s="17">
        <v>7500</v>
      </c>
      <c r="H85" s="17"/>
      <c r="I85" s="59">
        <f t="shared" si="2"/>
        <v>0</v>
      </c>
    </row>
    <row r="86" customHeight="1" spans="1:9">
      <c r="A86" s="56"/>
      <c r="B86" s="75"/>
      <c r="C86" s="13"/>
      <c r="D86" s="77"/>
      <c r="E86" s="16"/>
      <c r="F86" s="17" t="s">
        <v>41</v>
      </c>
      <c r="G86" s="17">
        <v>45000</v>
      </c>
      <c r="H86" s="17">
        <v>0.042</v>
      </c>
      <c r="I86" s="59">
        <f t="shared" si="2"/>
        <v>1890</v>
      </c>
    </row>
    <row r="87" customHeight="1" spans="1:9">
      <c r="A87" s="56"/>
      <c r="B87" s="60"/>
      <c r="C87" s="13"/>
      <c r="D87" s="77"/>
      <c r="E87" s="16"/>
      <c r="F87" s="14" t="s">
        <v>42</v>
      </c>
      <c r="G87" s="17">
        <v>7500</v>
      </c>
      <c r="H87" s="17">
        <v>0.32</v>
      </c>
      <c r="I87" s="59">
        <f t="shared" si="2"/>
        <v>2400</v>
      </c>
    </row>
    <row r="88" customHeight="1" spans="1:9">
      <c r="A88" s="71">
        <v>45779</v>
      </c>
      <c r="B88" s="71">
        <v>45797</v>
      </c>
      <c r="C88" s="30" t="s">
        <v>78</v>
      </c>
      <c r="D88" s="58" t="s">
        <v>79</v>
      </c>
      <c r="E88" s="30" t="s">
        <v>80</v>
      </c>
      <c r="F88" s="14" t="s">
        <v>20</v>
      </c>
      <c r="G88" s="13">
        <v>12000</v>
      </c>
      <c r="H88" s="121">
        <v>0.35</v>
      </c>
      <c r="I88" s="59">
        <f t="shared" si="2"/>
        <v>4200</v>
      </c>
    </row>
    <row r="89" customHeight="1" spans="1:9">
      <c r="A89" s="72"/>
      <c r="B89" s="122"/>
      <c r="C89" s="73"/>
      <c r="D89" s="62"/>
      <c r="E89" s="34"/>
      <c r="F89" s="13" t="s">
        <v>14</v>
      </c>
      <c r="G89" s="13">
        <v>12000</v>
      </c>
      <c r="H89" s="123"/>
      <c r="I89" s="59">
        <f t="shared" si="2"/>
        <v>0</v>
      </c>
    </row>
    <row r="90" customHeight="1" spans="1:9">
      <c r="A90" s="72"/>
      <c r="B90" s="74">
        <v>45792</v>
      </c>
      <c r="C90" s="73"/>
      <c r="D90" s="62"/>
      <c r="E90" s="34"/>
      <c r="F90" s="17" t="s">
        <v>53</v>
      </c>
      <c r="G90" s="13">
        <v>48000</v>
      </c>
      <c r="H90" s="13">
        <v>0.042</v>
      </c>
      <c r="I90" s="59">
        <f t="shared" si="2"/>
        <v>2016</v>
      </c>
    </row>
    <row r="91" customHeight="1" spans="1:9">
      <c r="A91" s="122"/>
      <c r="B91" s="24">
        <v>45786</v>
      </c>
      <c r="C91" s="70"/>
      <c r="D91" s="62"/>
      <c r="E91" s="38"/>
      <c r="F91" s="16" t="s">
        <v>81</v>
      </c>
      <c r="G91" s="13">
        <v>12000</v>
      </c>
      <c r="H91" s="17">
        <v>0.095</v>
      </c>
      <c r="I91" s="59">
        <f t="shared" si="2"/>
        <v>1140</v>
      </c>
    </row>
    <row r="92" customHeight="1" spans="1:9">
      <c r="A92" s="56">
        <v>45780</v>
      </c>
      <c r="B92" s="63">
        <v>45789</v>
      </c>
      <c r="C92" s="16">
        <v>79669</v>
      </c>
      <c r="D92" s="62" t="s">
        <v>82</v>
      </c>
      <c r="E92" s="16" t="s">
        <v>83</v>
      </c>
      <c r="F92" s="16" t="s">
        <v>13</v>
      </c>
      <c r="G92" s="17">
        <v>1000</v>
      </c>
      <c r="H92" s="17">
        <v>0.285</v>
      </c>
      <c r="I92" s="59">
        <f t="shared" si="2"/>
        <v>285</v>
      </c>
    </row>
    <row r="93" customHeight="1" spans="1:9">
      <c r="A93" s="56"/>
      <c r="B93" s="75"/>
      <c r="C93" s="17"/>
      <c r="D93" s="77"/>
      <c r="E93" s="16"/>
      <c r="F93" s="17" t="s">
        <v>14</v>
      </c>
      <c r="G93" s="17">
        <v>1000</v>
      </c>
      <c r="H93" s="17"/>
      <c r="I93" s="59">
        <f t="shared" ref="I93:I133" si="3">G93*H93</f>
        <v>0</v>
      </c>
    </row>
    <row r="94" customHeight="1" spans="1:9">
      <c r="A94" s="56"/>
      <c r="B94" s="75"/>
      <c r="C94" s="17"/>
      <c r="D94" s="77"/>
      <c r="E94" s="16"/>
      <c r="F94" s="17" t="s">
        <v>15</v>
      </c>
      <c r="G94" s="17">
        <v>4000</v>
      </c>
      <c r="H94" s="17">
        <v>0.038</v>
      </c>
      <c r="I94" s="59">
        <f t="shared" si="3"/>
        <v>152</v>
      </c>
    </row>
    <row r="95" customHeight="1" spans="1:9">
      <c r="A95" s="56"/>
      <c r="B95" s="75"/>
      <c r="C95" s="17"/>
      <c r="D95" s="77"/>
      <c r="E95" s="16"/>
      <c r="F95" s="16" t="s">
        <v>64</v>
      </c>
      <c r="G95" s="17">
        <v>1000</v>
      </c>
      <c r="H95" s="17">
        <v>0.98</v>
      </c>
      <c r="I95" s="59">
        <f t="shared" si="3"/>
        <v>980</v>
      </c>
    </row>
    <row r="96" customHeight="1" spans="1:9">
      <c r="A96" s="24">
        <v>45780</v>
      </c>
      <c r="B96" s="119">
        <v>45795</v>
      </c>
      <c r="C96" s="66" t="s">
        <v>84</v>
      </c>
      <c r="D96" s="62" t="s">
        <v>85</v>
      </c>
      <c r="E96" s="16" t="s">
        <v>86</v>
      </c>
      <c r="F96" s="16" t="s">
        <v>13</v>
      </c>
      <c r="G96" s="17">
        <v>1000</v>
      </c>
      <c r="H96" s="17">
        <v>0.285</v>
      </c>
      <c r="I96" s="59">
        <f t="shared" si="3"/>
        <v>285</v>
      </c>
    </row>
    <row r="97" customHeight="1" spans="1:9">
      <c r="A97" s="24"/>
      <c r="B97" s="120"/>
      <c r="C97" s="69"/>
      <c r="D97" s="62"/>
      <c r="E97" s="16"/>
      <c r="F97" s="17" t="s">
        <v>14</v>
      </c>
      <c r="G97" s="17">
        <v>1000</v>
      </c>
      <c r="H97" s="17"/>
      <c r="I97" s="59">
        <f t="shared" si="3"/>
        <v>0</v>
      </c>
    </row>
    <row r="98" customHeight="1" spans="1:9">
      <c r="A98" s="24"/>
      <c r="B98" s="120"/>
      <c r="C98" s="69"/>
      <c r="D98" s="62"/>
      <c r="E98" s="16"/>
      <c r="F98" s="14" t="s">
        <v>87</v>
      </c>
      <c r="G98" s="13">
        <v>1501</v>
      </c>
      <c r="H98" s="17">
        <v>0.2</v>
      </c>
      <c r="I98" s="59">
        <f t="shared" si="3"/>
        <v>300.2</v>
      </c>
    </row>
    <row r="99" customHeight="1" spans="1:9">
      <c r="A99" s="24"/>
      <c r="B99" s="120"/>
      <c r="C99" s="69"/>
      <c r="D99" s="62"/>
      <c r="E99" s="16"/>
      <c r="F99" s="17" t="s">
        <v>53</v>
      </c>
      <c r="G99" s="17">
        <v>4000</v>
      </c>
      <c r="H99" s="17">
        <v>0.038</v>
      </c>
      <c r="I99" s="59">
        <f t="shared" si="3"/>
        <v>152</v>
      </c>
    </row>
    <row r="100" customHeight="1" spans="1:9">
      <c r="A100" s="24"/>
      <c r="B100" s="120"/>
      <c r="C100" s="69"/>
      <c r="D100" s="62"/>
      <c r="E100" s="16"/>
      <c r="F100" s="17" t="s">
        <v>38</v>
      </c>
      <c r="G100" s="17">
        <v>1000</v>
      </c>
      <c r="H100" s="17">
        <v>0.025</v>
      </c>
      <c r="I100" s="59">
        <f t="shared" si="3"/>
        <v>25</v>
      </c>
    </row>
    <row r="101" customHeight="1" spans="1:9">
      <c r="A101" s="24"/>
      <c r="B101" s="120"/>
      <c r="C101" s="69"/>
      <c r="D101" s="62"/>
      <c r="E101" s="16"/>
      <c r="F101" s="16" t="s">
        <v>54</v>
      </c>
      <c r="G101" s="17">
        <v>1000</v>
      </c>
      <c r="H101" s="17">
        <v>0.28</v>
      </c>
      <c r="I101" s="59">
        <f t="shared" si="3"/>
        <v>280</v>
      </c>
    </row>
    <row r="102" customHeight="1" spans="1:9">
      <c r="A102" s="24"/>
      <c r="B102" s="120"/>
      <c r="C102" s="69"/>
      <c r="D102" s="62"/>
      <c r="E102" s="16"/>
      <c r="F102" s="16" t="s">
        <v>55</v>
      </c>
      <c r="G102" s="17">
        <v>1000</v>
      </c>
      <c r="H102" s="118">
        <v>0.85</v>
      </c>
      <c r="I102" s="59">
        <f t="shared" si="3"/>
        <v>850</v>
      </c>
    </row>
    <row r="103" customHeight="1" spans="1:9">
      <c r="A103" s="24">
        <v>45780</v>
      </c>
      <c r="B103" s="63">
        <v>45796</v>
      </c>
      <c r="C103" s="66" t="s">
        <v>88</v>
      </c>
      <c r="D103" s="58" t="s">
        <v>89</v>
      </c>
      <c r="E103" s="16" t="s">
        <v>90</v>
      </c>
      <c r="F103" s="16" t="s">
        <v>13</v>
      </c>
      <c r="G103" s="17">
        <v>2500</v>
      </c>
      <c r="H103" s="17">
        <v>0.285</v>
      </c>
      <c r="I103" s="59">
        <f t="shared" si="3"/>
        <v>712.5</v>
      </c>
    </row>
    <row r="104" customHeight="1" spans="1:9">
      <c r="A104" s="24"/>
      <c r="B104" s="75"/>
      <c r="C104" s="69"/>
      <c r="D104" s="62"/>
      <c r="E104" s="16"/>
      <c r="F104" s="17" t="s">
        <v>14</v>
      </c>
      <c r="G104" s="17">
        <v>2500</v>
      </c>
      <c r="H104" s="17"/>
      <c r="I104" s="59">
        <f t="shared" si="3"/>
        <v>0</v>
      </c>
    </row>
    <row r="105" customHeight="1" spans="1:9">
      <c r="A105" s="24"/>
      <c r="B105" s="75"/>
      <c r="C105" s="69"/>
      <c r="D105" s="62"/>
      <c r="E105" s="16"/>
      <c r="F105" s="14" t="s">
        <v>87</v>
      </c>
      <c r="G105" s="13">
        <v>4488</v>
      </c>
      <c r="H105" s="17">
        <v>0.2</v>
      </c>
      <c r="I105" s="59">
        <f t="shared" si="3"/>
        <v>897.6</v>
      </c>
    </row>
    <row r="106" customHeight="1" spans="1:9">
      <c r="A106" s="24"/>
      <c r="B106" s="75"/>
      <c r="C106" s="69"/>
      <c r="D106" s="62"/>
      <c r="E106" s="16"/>
      <c r="F106" s="17" t="s">
        <v>53</v>
      </c>
      <c r="G106" s="17">
        <v>10000</v>
      </c>
      <c r="H106" s="17">
        <v>0.038</v>
      </c>
      <c r="I106" s="59">
        <f t="shared" si="3"/>
        <v>380</v>
      </c>
    </row>
    <row r="107" customHeight="1" spans="1:9">
      <c r="A107" s="24"/>
      <c r="B107" s="75"/>
      <c r="C107" s="69"/>
      <c r="D107" s="62"/>
      <c r="E107" s="16"/>
      <c r="F107" s="17" t="s">
        <v>38</v>
      </c>
      <c r="G107" s="17">
        <v>2500</v>
      </c>
      <c r="H107" s="17">
        <v>0.025</v>
      </c>
      <c r="I107" s="59">
        <f t="shared" si="3"/>
        <v>62.5</v>
      </c>
    </row>
    <row r="108" customHeight="1" spans="1:9">
      <c r="A108" s="24"/>
      <c r="B108" s="75"/>
      <c r="C108" s="69"/>
      <c r="D108" s="62"/>
      <c r="E108" s="16"/>
      <c r="F108" s="16" t="s">
        <v>54</v>
      </c>
      <c r="G108" s="17">
        <v>2500</v>
      </c>
      <c r="H108" s="17">
        <v>0.28</v>
      </c>
      <c r="I108" s="59">
        <f t="shared" si="3"/>
        <v>700</v>
      </c>
    </row>
    <row r="109" customHeight="1" spans="1:9">
      <c r="A109" s="24"/>
      <c r="B109" s="75"/>
      <c r="C109" s="69"/>
      <c r="D109" s="62"/>
      <c r="E109" s="16"/>
      <c r="F109" s="16" t="s">
        <v>55</v>
      </c>
      <c r="G109" s="17">
        <v>2500</v>
      </c>
      <c r="H109" s="118">
        <v>0.85</v>
      </c>
      <c r="I109" s="59">
        <f t="shared" si="3"/>
        <v>2125</v>
      </c>
    </row>
    <row r="110" customHeight="1" spans="1:9">
      <c r="A110" s="24">
        <v>45783</v>
      </c>
      <c r="B110" s="65">
        <v>45796</v>
      </c>
      <c r="C110" s="66" t="s">
        <v>91</v>
      </c>
      <c r="D110" s="58" t="s">
        <v>92</v>
      </c>
      <c r="E110" s="16" t="s">
        <v>93</v>
      </c>
      <c r="F110" s="16" t="s">
        <v>13</v>
      </c>
      <c r="G110" s="17">
        <v>16000</v>
      </c>
      <c r="H110" s="17">
        <v>0.285</v>
      </c>
      <c r="I110" s="59">
        <f t="shared" si="3"/>
        <v>4560</v>
      </c>
    </row>
    <row r="111" customHeight="1" spans="1:9">
      <c r="A111" s="24"/>
      <c r="B111" s="68"/>
      <c r="C111" s="69"/>
      <c r="D111" s="62"/>
      <c r="E111" s="16"/>
      <c r="F111" s="17" t="s">
        <v>14</v>
      </c>
      <c r="G111" s="17">
        <v>16000</v>
      </c>
      <c r="H111" s="17"/>
      <c r="I111" s="59">
        <f t="shared" si="3"/>
        <v>0</v>
      </c>
    </row>
    <row r="112" customHeight="1" spans="1:9">
      <c r="A112" s="24"/>
      <c r="B112" s="68"/>
      <c r="C112" s="69"/>
      <c r="D112" s="62"/>
      <c r="E112" s="16"/>
      <c r="F112" s="17" t="s">
        <v>53</v>
      </c>
      <c r="G112" s="17">
        <v>64000</v>
      </c>
      <c r="H112" s="17">
        <v>0.038</v>
      </c>
      <c r="I112" s="59">
        <f t="shared" si="3"/>
        <v>2432</v>
      </c>
    </row>
    <row r="113" customHeight="1" spans="1:9">
      <c r="A113" s="24"/>
      <c r="B113" s="68"/>
      <c r="C113" s="69"/>
      <c r="D113" s="62"/>
      <c r="E113" s="16"/>
      <c r="F113" s="17" t="s">
        <v>38</v>
      </c>
      <c r="G113" s="17">
        <v>16000</v>
      </c>
      <c r="H113" s="17">
        <v>0.025</v>
      </c>
      <c r="I113" s="59">
        <f t="shared" si="3"/>
        <v>400</v>
      </c>
    </row>
    <row r="114" customHeight="1" spans="1:9">
      <c r="A114" s="24"/>
      <c r="B114" s="68"/>
      <c r="C114" s="69"/>
      <c r="D114" s="62"/>
      <c r="E114" s="16"/>
      <c r="F114" s="16" t="s">
        <v>54</v>
      </c>
      <c r="G114" s="17">
        <v>16000</v>
      </c>
      <c r="H114" s="17">
        <v>0.28</v>
      </c>
      <c r="I114" s="59">
        <f t="shared" si="3"/>
        <v>4480</v>
      </c>
    </row>
    <row r="115" customHeight="1" spans="1:9">
      <c r="A115" s="24"/>
      <c r="B115" s="68"/>
      <c r="C115" s="69"/>
      <c r="D115" s="62"/>
      <c r="E115" s="16"/>
      <c r="F115" s="16" t="s">
        <v>55</v>
      </c>
      <c r="G115" s="17">
        <v>16000</v>
      </c>
      <c r="H115" s="118">
        <v>0.85</v>
      </c>
      <c r="I115" s="59">
        <f t="shared" si="3"/>
        <v>13600</v>
      </c>
    </row>
    <row r="116" customHeight="1" spans="1:9">
      <c r="A116" s="24">
        <v>45783</v>
      </c>
      <c r="B116" s="119">
        <v>45795</v>
      </c>
      <c r="C116" s="66" t="s">
        <v>94</v>
      </c>
      <c r="D116" s="62" t="s">
        <v>95</v>
      </c>
      <c r="E116" s="16" t="s">
        <v>96</v>
      </c>
      <c r="F116" s="16" t="s">
        <v>13</v>
      </c>
      <c r="G116" s="17">
        <v>6000</v>
      </c>
      <c r="H116" s="17">
        <v>0.285</v>
      </c>
      <c r="I116" s="59">
        <f t="shared" si="3"/>
        <v>1710</v>
      </c>
    </row>
    <row r="117" customHeight="1" spans="1:9">
      <c r="A117" s="24"/>
      <c r="B117" s="120"/>
      <c r="C117" s="69"/>
      <c r="D117" s="62"/>
      <c r="E117" s="16"/>
      <c r="F117" s="17" t="s">
        <v>14</v>
      </c>
      <c r="G117" s="17">
        <v>6000</v>
      </c>
      <c r="H117" s="17"/>
      <c r="I117" s="59">
        <f t="shared" si="3"/>
        <v>0</v>
      </c>
    </row>
    <row r="118" customHeight="1" spans="1:9">
      <c r="A118" s="24"/>
      <c r="B118" s="120"/>
      <c r="C118" s="69"/>
      <c r="D118" s="62"/>
      <c r="E118" s="16"/>
      <c r="F118" s="17" t="s">
        <v>53</v>
      </c>
      <c r="G118" s="17">
        <v>24000</v>
      </c>
      <c r="H118" s="17">
        <v>0.038</v>
      </c>
      <c r="I118" s="59">
        <f t="shared" si="3"/>
        <v>912</v>
      </c>
    </row>
    <row r="119" customHeight="1" spans="1:9">
      <c r="A119" s="24"/>
      <c r="B119" s="120"/>
      <c r="C119" s="69"/>
      <c r="D119" s="62"/>
      <c r="E119" s="16"/>
      <c r="F119" s="17" t="s">
        <v>38</v>
      </c>
      <c r="G119" s="17">
        <v>6000</v>
      </c>
      <c r="H119" s="17">
        <v>0.025</v>
      </c>
      <c r="I119" s="59">
        <f t="shared" si="3"/>
        <v>150</v>
      </c>
    </row>
    <row r="120" customHeight="1" spans="1:9">
      <c r="A120" s="24"/>
      <c r="B120" s="120"/>
      <c r="C120" s="69"/>
      <c r="D120" s="62"/>
      <c r="E120" s="16"/>
      <c r="F120" s="16" t="s">
        <v>54</v>
      </c>
      <c r="G120" s="17">
        <v>6000</v>
      </c>
      <c r="H120" s="17">
        <v>0.28</v>
      </c>
      <c r="I120" s="59">
        <f t="shared" si="3"/>
        <v>1680</v>
      </c>
    </row>
    <row r="121" customHeight="1" spans="1:9">
      <c r="A121" s="24"/>
      <c r="B121" s="120"/>
      <c r="C121" s="69"/>
      <c r="D121" s="62"/>
      <c r="E121" s="16"/>
      <c r="F121" s="16" t="s">
        <v>55</v>
      </c>
      <c r="G121" s="17">
        <v>6000</v>
      </c>
      <c r="H121" s="118">
        <v>0.85</v>
      </c>
      <c r="I121" s="59">
        <f t="shared" si="3"/>
        <v>5100</v>
      </c>
    </row>
    <row r="122" customHeight="1" spans="1:9">
      <c r="A122" s="56">
        <v>45784</v>
      </c>
      <c r="B122" s="63">
        <v>45796</v>
      </c>
      <c r="C122" s="14">
        <v>25572</v>
      </c>
      <c r="D122" s="62" t="s">
        <v>97</v>
      </c>
      <c r="E122" s="16" t="s">
        <v>98</v>
      </c>
      <c r="F122" s="16" t="s">
        <v>20</v>
      </c>
      <c r="G122" s="17">
        <v>2500</v>
      </c>
      <c r="H122" s="17">
        <v>0.35</v>
      </c>
      <c r="I122" s="59">
        <f t="shared" si="3"/>
        <v>875</v>
      </c>
    </row>
    <row r="123" customHeight="1" spans="1:9">
      <c r="A123" s="56"/>
      <c r="B123" s="75"/>
      <c r="C123" s="13"/>
      <c r="D123" s="62"/>
      <c r="E123" s="16"/>
      <c r="F123" s="17" t="s">
        <v>14</v>
      </c>
      <c r="G123" s="17">
        <v>2500</v>
      </c>
      <c r="H123" s="17"/>
      <c r="I123" s="59">
        <f t="shared" si="3"/>
        <v>0</v>
      </c>
    </row>
    <row r="124" customHeight="1" spans="1:9">
      <c r="A124" s="56"/>
      <c r="B124" s="56">
        <v>45785</v>
      </c>
      <c r="C124" s="13"/>
      <c r="D124" s="62"/>
      <c r="E124" s="16"/>
      <c r="F124" s="17" t="s">
        <v>41</v>
      </c>
      <c r="G124" s="17">
        <v>15000</v>
      </c>
      <c r="H124" s="17">
        <v>0.042</v>
      </c>
      <c r="I124" s="59">
        <f t="shared" si="3"/>
        <v>630</v>
      </c>
    </row>
    <row r="125" customHeight="1" spans="1:9">
      <c r="A125" s="56"/>
      <c r="B125" s="56"/>
      <c r="C125" s="13"/>
      <c r="D125" s="62"/>
      <c r="E125" s="16"/>
      <c r="F125" s="14" t="s">
        <v>42</v>
      </c>
      <c r="G125" s="17">
        <v>2500</v>
      </c>
      <c r="H125" s="17">
        <v>0.32</v>
      </c>
      <c r="I125" s="59">
        <f t="shared" si="3"/>
        <v>800</v>
      </c>
    </row>
    <row r="126" customHeight="1" spans="1:9">
      <c r="A126" s="24">
        <v>45772</v>
      </c>
      <c r="B126" s="71">
        <v>45795</v>
      </c>
      <c r="C126" s="16">
        <v>25571</v>
      </c>
      <c r="D126" s="62" t="s">
        <v>99</v>
      </c>
      <c r="E126" s="16" t="s">
        <v>100</v>
      </c>
      <c r="F126" s="16" t="s">
        <v>101</v>
      </c>
      <c r="G126" s="17">
        <v>5000</v>
      </c>
      <c r="H126" s="17">
        <v>0.35</v>
      </c>
      <c r="I126" s="59">
        <f t="shared" si="3"/>
        <v>1750</v>
      </c>
    </row>
    <row r="127" customHeight="1" spans="1:9">
      <c r="A127" s="24"/>
      <c r="B127" s="72"/>
      <c r="C127" s="17"/>
      <c r="D127" s="62"/>
      <c r="E127" s="16"/>
      <c r="F127" s="17" t="s">
        <v>14</v>
      </c>
      <c r="G127" s="17">
        <v>5000</v>
      </c>
      <c r="H127" s="17"/>
      <c r="I127" s="59">
        <f t="shared" si="3"/>
        <v>0</v>
      </c>
    </row>
    <row r="128" customHeight="1" spans="1:9">
      <c r="A128" s="24"/>
      <c r="B128" s="72"/>
      <c r="C128" s="17"/>
      <c r="D128" s="62"/>
      <c r="E128" s="16"/>
      <c r="F128" s="17" t="s">
        <v>47</v>
      </c>
      <c r="G128" s="17">
        <v>30000</v>
      </c>
      <c r="H128" s="17">
        <v>0.042</v>
      </c>
      <c r="I128" s="59">
        <f t="shared" si="3"/>
        <v>1260</v>
      </c>
    </row>
    <row r="129" customHeight="1" spans="1:9">
      <c r="A129" s="24"/>
      <c r="B129" s="72"/>
      <c r="C129" s="17"/>
      <c r="D129" s="62"/>
      <c r="E129" s="16"/>
      <c r="F129" s="16" t="s">
        <v>48</v>
      </c>
      <c r="G129" s="17">
        <v>5000</v>
      </c>
      <c r="H129" s="17">
        <v>1.07</v>
      </c>
      <c r="I129" s="59">
        <f t="shared" si="3"/>
        <v>5350</v>
      </c>
    </row>
    <row r="130" customHeight="1" spans="1:9">
      <c r="A130" s="24"/>
      <c r="B130" s="72"/>
      <c r="C130" s="17"/>
      <c r="D130" s="62"/>
      <c r="E130" s="16"/>
      <c r="F130" s="16" t="s">
        <v>49</v>
      </c>
      <c r="G130" s="17">
        <v>6500</v>
      </c>
      <c r="H130" s="17">
        <v>0.35</v>
      </c>
      <c r="I130" s="59">
        <f t="shared" si="3"/>
        <v>2275</v>
      </c>
    </row>
    <row r="131" customHeight="1" spans="1:9">
      <c r="A131" s="24"/>
      <c r="B131" s="72"/>
      <c r="C131" s="17"/>
      <c r="D131" s="62"/>
      <c r="E131" s="16"/>
      <c r="F131" s="17" t="s">
        <v>14</v>
      </c>
      <c r="G131" s="17">
        <v>6500</v>
      </c>
      <c r="H131" s="17"/>
      <c r="I131" s="59">
        <f t="shared" si="3"/>
        <v>0</v>
      </c>
    </row>
    <row r="132" customHeight="1" spans="1:9">
      <c r="A132" s="24"/>
      <c r="B132" s="72"/>
      <c r="C132" s="17"/>
      <c r="D132" s="62"/>
      <c r="E132" s="16"/>
      <c r="F132" s="17" t="s">
        <v>47</v>
      </c>
      <c r="G132" s="17">
        <v>39000</v>
      </c>
      <c r="H132" s="17">
        <v>0.042</v>
      </c>
      <c r="I132" s="59">
        <f t="shared" si="3"/>
        <v>1638</v>
      </c>
    </row>
    <row r="133" customHeight="1" spans="1:9">
      <c r="A133" s="24"/>
      <c r="B133" s="72"/>
      <c r="C133" s="17"/>
      <c r="D133" s="62"/>
      <c r="E133" s="16"/>
      <c r="F133" s="16" t="s">
        <v>48</v>
      </c>
      <c r="G133" s="17">
        <v>6500</v>
      </c>
      <c r="H133" s="17">
        <v>1.07</v>
      </c>
      <c r="I133" s="59">
        <f t="shared" si="3"/>
        <v>6955</v>
      </c>
    </row>
    <row r="134" customHeight="1" spans="1:9">
      <c r="A134" s="124">
        <v>45784</v>
      </c>
      <c r="B134" s="124">
        <v>45796</v>
      </c>
      <c r="C134" s="125" t="s">
        <v>102</v>
      </c>
      <c r="D134" s="126" t="s">
        <v>103</v>
      </c>
      <c r="E134" s="125" t="s">
        <v>104</v>
      </c>
      <c r="F134" s="127" t="s">
        <v>20</v>
      </c>
      <c r="G134" s="128">
        <v>12000</v>
      </c>
      <c r="H134" s="129">
        <v>0.35</v>
      </c>
      <c r="I134" s="130">
        <f t="shared" ref="I134:I163" si="4">G134*H134</f>
        <v>4200</v>
      </c>
    </row>
    <row r="135" customHeight="1" spans="1:9">
      <c r="A135" s="131"/>
      <c r="B135" s="132"/>
      <c r="C135" s="133"/>
      <c r="D135" s="134"/>
      <c r="E135" s="135"/>
      <c r="F135" s="128" t="s">
        <v>14</v>
      </c>
      <c r="G135" s="128">
        <v>12000</v>
      </c>
      <c r="H135" s="136"/>
      <c r="I135" s="130">
        <f t="shared" si="4"/>
        <v>0</v>
      </c>
    </row>
    <row r="136" customHeight="1" spans="1:9">
      <c r="A136" s="131"/>
      <c r="B136" s="137">
        <v>45792</v>
      </c>
      <c r="C136" s="133"/>
      <c r="D136" s="134"/>
      <c r="E136" s="135"/>
      <c r="F136" s="128" t="s">
        <v>53</v>
      </c>
      <c r="G136" s="128">
        <v>48000</v>
      </c>
      <c r="H136" s="128">
        <v>0.042</v>
      </c>
      <c r="I136" s="130">
        <f t="shared" si="4"/>
        <v>2016</v>
      </c>
    </row>
    <row r="137" customHeight="1" spans="1:9">
      <c r="A137" s="132"/>
      <c r="B137" s="138">
        <v>45786</v>
      </c>
      <c r="C137" s="136"/>
      <c r="D137" s="134"/>
      <c r="E137" s="139"/>
      <c r="F137" s="127" t="s">
        <v>81</v>
      </c>
      <c r="G137" s="128">
        <v>12000</v>
      </c>
      <c r="H137" s="128">
        <v>0.095</v>
      </c>
      <c r="I137" s="130">
        <f t="shared" si="4"/>
        <v>1140</v>
      </c>
    </row>
    <row r="138" customHeight="1" spans="1:9">
      <c r="A138" s="56">
        <v>45791</v>
      </c>
      <c r="B138" s="63">
        <v>45795</v>
      </c>
      <c r="C138" s="14" t="s">
        <v>105</v>
      </c>
      <c r="D138" s="62" t="s">
        <v>106</v>
      </c>
      <c r="E138" s="16" t="s">
        <v>107</v>
      </c>
      <c r="F138" s="16" t="s">
        <v>20</v>
      </c>
      <c r="G138" s="17">
        <v>15000</v>
      </c>
      <c r="H138" s="17">
        <v>0.35</v>
      </c>
      <c r="I138" s="59">
        <f t="shared" si="4"/>
        <v>5250</v>
      </c>
    </row>
    <row r="139" customHeight="1" spans="1:9">
      <c r="A139" s="56"/>
      <c r="B139" s="75"/>
      <c r="C139" s="13"/>
      <c r="D139" s="62"/>
      <c r="E139" s="16"/>
      <c r="F139" s="17" t="s">
        <v>14</v>
      </c>
      <c r="G139" s="17">
        <v>15000</v>
      </c>
      <c r="H139" s="17"/>
      <c r="I139" s="59">
        <f t="shared" si="4"/>
        <v>0</v>
      </c>
    </row>
    <row r="140" customHeight="1" spans="1:9">
      <c r="A140" s="56"/>
      <c r="B140" s="75"/>
      <c r="C140" s="13"/>
      <c r="D140" s="62"/>
      <c r="E140" s="16"/>
      <c r="F140" s="17" t="s">
        <v>41</v>
      </c>
      <c r="G140" s="17">
        <f>15000*6</f>
        <v>90000</v>
      </c>
      <c r="H140" s="17">
        <v>0.042</v>
      </c>
      <c r="I140" s="59">
        <f t="shared" si="4"/>
        <v>3780</v>
      </c>
    </row>
    <row r="141" customHeight="1" spans="1:9">
      <c r="A141" s="56"/>
      <c r="B141" s="60"/>
      <c r="C141" s="13"/>
      <c r="D141" s="62"/>
      <c r="E141" s="16"/>
      <c r="F141" s="14" t="s">
        <v>42</v>
      </c>
      <c r="G141" s="17">
        <v>15000</v>
      </c>
      <c r="H141" s="17">
        <v>0.32</v>
      </c>
      <c r="I141" s="59">
        <f t="shared" si="4"/>
        <v>4800</v>
      </c>
    </row>
    <row r="142" customHeight="1" spans="1:9">
      <c r="A142" s="24">
        <v>45791</v>
      </c>
      <c r="B142" s="71">
        <v>45795</v>
      </c>
      <c r="C142" s="16" t="s">
        <v>108</v>
      </c>
      <c r="D142" s="62" t="s">
        <v>109</v>
      </c>
      <c r="E142" s="16" t="s">
        <v>110</v>
      </c>
      <c r="F142" s="16" t="s">
        <v>13</v>
      </c>
      <c r="G142" s="17">
        <v>14000</v>
      </c>
      <c r="H142" s="17">
        <v>0.35</v>
      </c>
      <c r="I142" s="59">
        <f t="shared" si="4"/>
        <v>4900</v>
      </c>
    </row>
    <row r="143" customHeight="1" spans="1:9">
      <c r="A143" s="24"/>
      <c r="B143" s="72"/>
      <c r="C143" s="17"/>
      <c r="D143" s="62"/>
      <c r="E143" s="16"/>
      <c r="F143" s="17" t="s">
        <v>14</v>
      </c>
      <c r="G143" s="17">
        <v>14000</v>
      </c>
      <c r="H143" s="17"/>
      <c r="I143" s="59">
        <f t="shared" si="4"/>
        <v>0</v>
      </c>
    </row>
    <row r="144" customHeight="1" spans="1:9">
      <c r="A144" s="24"/>
      <c r="B144" s="72"/>
      <c r="C144" s="17"/>
      <c r="D144" s="62"/>
      <c r="E144" s="16"/>
      <c r="F144" s="17" t="s">
        <v>47</v>
      </c>
      <c r="G144" s="17">
        <f>14000*6</f>
        <v>84000</v>
      </c>
      <c r="H144" s="17">
        <v>0.042</v>
      </c>
      <c r="I144" s="59">
        <f t="shared" si="4"/>
        <v>3528</v>
      </c>
    </row>
    <row r="145" customHeight="1" spans="1:9">
      <c r="A145" s="24"/>
      <c r="B145" s="72"/>
      <c r="C145" s="17"/>
      <c r="D145" s="62"/>
      <c r="E145" s="16"/>
      <c r="F145" s="16" t="s">
        <v>48</v>
      </c>
      <c r="G145" s="17">
        <v>14000</v>
      </c>
      <c r="H145" s="17">
        <v>1.07</v>
      </c>
      <c r="I145" s="59">
        <f t="shared" si="4"/>
        <v>14980</v>
      </c>
    </row>
    <row r="146" customHeight="1" spans="1:9">
      <c r="A146" s="56">
        <v>45786</v>
      </c>
      <c r="B146" s="63">
        <v>45797</v>
      </c>
      <c r="C146" s="16" t="s">
        <v>111</v>
      </c>
      <c r="D146" s="58" t="s">
        <v>112</v>
      </c>
      <c r="E146" s="16" t="s">
        <v>113</v>
      </c>
      <c r="F146" s="16" t="s">
        <v>114</v>
      </c>
      <c r="G146" s="17">
        <v>3054</v>
      </c>
      <c r="H146" s="17">
        <v>0.2</v>
      </c>
      <c r="I146" s="59">
        <f t="shared" si="4"/>
        <v>610.8</v>
      </c>
    </row>
    <row r="147" customHeight="1" spans="1:9">
      <c r="A147" s="56"/>
      <c r="B147" s="60"/>
      <c r="C147" s="17"/>
      <c r="D147" s="62"/>
      <c r="E147" s="16"/>
      <c r="F147" s="17" t="s">
        <v>115</v>
      </c>
      <c r="G147" s="17">
        <v>3054</v>
      </c>
      <c r="H147" s="17">
        <v>0.038</v>
      </c>
      <c r="I147" s="59">
        <f t="shared" si="4"/>
        <v>116.052</v>
      </c>
    </row>
    <row r="148" customHeight="1" spans="1:9">
      <c r="A148" s="56">
        <v>45786</v>
      </c>
      <c r="B148" s="63">
        <v>45795</v>
      </c>
      <c r="C148" s="57" t="s">
        <v>116</v>
      </c>
      <c r="D148" s="58" t="s">
        <v>117</v>
      </c>
      <c r="E148" s="16" t="s">
        <v>118</v>
      </c>
      <c r="F148" s="17" t="s">
        <v>53</v>
      </c>
      <c r="G148" s="17">
        <v>52000</v>
      </c>
      <c r="H148" s="17">
        <v>0.042</v>
      </c>
      <c r="I148" s="59">
        <f t="shared" si="4"/>
        <v>2184</v>
      </c>
    </row>
    <row r="149" customHeight="1" spans="1:9">
      <c r="A149" s="56"/>
      <c r="B149" s="75"/>
      <c r="C149" s="61"/>
      <c r="D149" s="62"/>
      <c r="E149" s="16"/>
      <c r="F149" s="16" t="s">
        <v>119</v>
      </c>
      <c r="G149" s="17">
        <v>13000</v>
      </c>
      <c r="H149" s="17">
        <v>0.158</v>
      </c>
      <c r="I149" s="59">
        <f t="shared" si="4"/>
        <v>2054</v>
      </c>
    </row>
    <row r="150" customHeight="1" spans="1:9">
      <c r="A150" s="56"/>
      <c r="B150" s="75"/>
      <c r="C150" s="61"/>
      <c r="D150" s="62"/>
      <c r="E150" s="16"/>
      <c r="F150" s="21" t="s">
        <v>120</v>
      </c>
      <c r="G150" s="17">
        <v>13000</v>
      </c>
      <c r="H150" s="17">
        <v>0.85</v>
      </c>
      <c r="I150" s="59">
        <f t="shared" si="4"/>
        <v>11050</v>
      </c>
    </row>
    <row r="151" customHeight="1" spans="1:9">
      <c r="A151" s="24">
        <v>45789</v>
      </c>
      <c r="B151" s="119">
        <v>45796</v>
      </c>
      <c r="C151" s="66" t="s">
        <v>121</v>
      </c>
      <c r="D151" s="62" t="s">
        <v>122</v>
      </c>
      <c r="E151" s="16" t="s">
        <v>123</v>
      </c>
      <c r="F151" s="14" t="s">
        <v>87</v>
      </c>
      <c r="G151" s="13">
        <v>1103</v>
      </c>
      <c r="H151" s="17">
        <v>0.2</v>
      </c>
      <c r="I151" s="59">
        <f t="shared" si="4"/>
        <v>220.6</v>
      </c>
    </row>
    <row r="152" customHeight="1" spans="1:9">
      <c r="A152" s="24"/>
      <c r="B152" s="120"/>
      <c r="C152" s="69"/>
      <c r="D152" s="77"/>
      <c r="E152" s="16"/>
      <c r="F152" s="17" t="s">
        <v>124</v>
      </c>
      <c r="G152" s="17">
        <v>1103</v>
      </c>
      <c r="H152" s="17">
        <v>0.038</v>
      </c>
      <c r="I152" s="59">
        <f t="shared" si="4"/>
        <v>41.914</v>
      </c>
    </row>
    <row r="153" customHeight="1" spans="1:9">
      <c r="A153" s="24">
        <v>45794</v>
      </c>
      <c r="B153" s="119">
        <v>45799</v>
      </c>
      <c r="C153" s="66" t="s">
        <v>125</v>
      </c>
      <c r="D153" s="62" t="s">
        <v>126</v>
      </c>
      <c r="E153" s="16" t="s">
        <v>127</v>
      </c>
      <c r="F153" s="16" t="s">
        <v>13</v>
      </c>
      <c r="G153" s="17">
        <v>4050</v>
      </c>
      <c r="H153" s="17">
        <v>0.285</v>
      </c>
      <c r="I153" s="59">
        <f t="shared" si="4"/>
        <v>1154.25</v>
      </c>
    </row>
    <row r="154" customHeight="1" spans="1:9">
      <c r="A154" s="24"/>
      <c r="B154" s="120"/>
      <c r="C154" s="69"/>
      <c r="D154" s="62"/>
      <c r="E154" s="16"/>
      <c r="F154" s="17" t="s">
        <v>14</v>
      </c>
      <c r="G154" s="17">
        <v>4050</v>
      </c>
      <c r="H154" s="17"/>
      <c r="I154" s="59">
        <f t="shared" si="4"/>
        <v>0</v>
      </c>
    </row>
    <row r="155" customHeight="1" spans="1:9">
      <c r="A155" s="24"/>
      <c r="B155" s="120"/>
      <c r="C155" s="69"/>
      <c r="D155" s="62"/>
      <c r="E155" s="16"/>
      <c r="F155" s="17" t="s">
        <v>53</v>
      </c>
      <c r="G155" s="17">
        <f>4050*4</f>
        <v>16200</v>
      </c>
      <c r="H155" s="17">
        <v>0.038</v>
      </c>
      <c r="I155" s="59">
        <f t="shared" si="4"/>
        <v>615.6</v>
      </c>
    </row>
    <row r="156" customHeight="1" spans="1:9">
      <c r="A156" s="24"/>
      <c r="B156" s="120"/>
      <c r="C156" s="69"/>
      <c r="D156" s="62"/>
      <c r="E156" s="16"/>
      <c r="F156" s="17" t="s">
        <v>38</v>
      </c>
      <c r="G156" s="17">
        <v>4050</v>
      </c>
      <c r="H156" s="17">
        <v>0.025</v>
      </c>
      <c r="I156" s="59">
        <f t="shared" si="4"/>
        <v>101.25</v>
      </c>
    </row>
    <row r="157" customHeight="1" spans="1:9">
      <c r="A157" s="24"/>
      <c r="B157" s="120"/>
      <c r="C157" s="69"/>
      <c r="D157" s="62"/>
      <c r="E157" s="16"/>
      <c r="F157" s="16" t="s">
        <v>54</v>
      </c>
      <c r="G157" s="17">
        <v>4050</v>
      </c>
      <c r="H157" s="17">
        <v>0.28</v>
      </c>
      <c r="I157" s="59">
        <f t="shared" si="4"/>
        <v>1134</v>
      </c>
    </row>
    <row r="158" customHeight="1" spans="1:9">
      <c r="A158" s="24"/>
      <c r="B158" s="120"/>
      <c r="C158" s="69"/>
      <c r="D158" s="62"/>
      <c r="E158" s="16"/>
      <c r="F158" s="16" t="s">
        <v>55</v>
      </c>
      <c r="G158" s="17">
        <v>4050</v>
      </c>
      <c r="H158" s="118">
        <v>0.85</v>
      </c>
      <c r="I158" s="59">
        <f t="shared" si="4"/>
        <v>3442.5</v>
      </c>
    </row>
    <row r="159" customHeight="1" spans="1:9">
      <c r="A159" s="56">
        <v>45797</v>
      </c>
      <c r="B159" s="56">
        <v>45804</v>
      </c>
      <c r="C159" s="57" t="s">
        <v>128</v>
      </c>
      <c r="D159" s="58" t="s">
        <v>129</v>
      </c>
      <c r="E159" s="16" t="s">
        <v>130</v>
      </c>
      <c r="F159" s="16" t="s">
        <v>13</v>
      </c>
      <c r="G159" s="17">
        <f>41000-15000</f>
        <v>26000</v>
      </c>
      <c r="H159" s="17">
        <v>0.35</v>
      </c>
      <c r="I159" s="59">
        <f t="shared" si="4"/>
        <v>9100</v>
      </c>
    </row>
    <row r="160" customHeight="1" spans="1:9">
      <c r="A160" s="56"/>
      <c r="B160" s="56"/>
      <c r="C160" s="61"/>
      <c r="D160" s="62"/>
      <c r="E160" s="16"/>
      <c r="F160" s="17" t="s">
        <v>14</v>
      </c>
      <c r="G160" s="17">
        <v>26000</v>
      </c>
      <c r="H160" s="17"/>
      <c r="I160" s="59">
        <f t="shared" si="4"/>
        <v>0</v>
      </c>
    </row>
    <row r="161" customHeight="1" spans="1:10">
      <c r="A161" s="56"/>
      <c r="B161" s="56">
        <v>45804</v>
      </c>
      <c r="C161" s="61"/>
      <c r="D161" s="62"/>
      <c r="E161" s="16"/>
      <c r="F161" s="17" t="s">
        <v>131</v>
      </c>
      <c r="G161" s="17">
        <f>26000*2</f>
        <v>52000</v>
      </c>
      <c r="H161" s="17">
        <v>0.042</v>
      </c>
      <c r="I161" s="59">
        <f t="shared" si="4"/>
        <v>2184</v>
      </c>
    </row>
    <row r="162" customHeight="1" spans="1:10">
      <c r="A162" s="56"/>
      <c r="B162" s="56"/>
      <c r="C162" s="61"/>
      <c r="D162" s="62"/>
      <c r="E162" s="16"/>
      <c r="F162" s="16" t="s">
        <v>119</v>
      </c>
      <c r="G162" s="17">
        <v>13000</v>
      </c>
      <c r="H162" s="17">
        <v>0.158</v>
      </c>
      <c r="I162" s="59">
        <f t="shared" si="4"/>
        <v>2054</v>
      </c>
    </row>
    <row r="163" customHeight="1" spans="1:10">
      <c r="A163" s="56"/>
      <c r="B163" s="56"/>
      <c r="C163" s="61"/>
      <c r="D163" s="62"/>
      <c r="E163" s="16"/>
      <c r="F163" s="21" t="s">
        <v>120</v>
      </c>
      <c r="G163" s="17">
        <v>13000</v>
      </c>
      <c r="H163" s="17">
        <v>0.85</v>
      </c>
      <c r="I163" s="59">
        <f t="shared" si="4"/>
        <v>11050</v>
      </c>
    </row>
    <row r="164" customHeight="1" spans="1:10">
      <c r="I164" s="2">
        <f>SUM(I3:I163)</f>
        <v>379920.721</v>
      </c>
    </row>
    <row r="169" s="78" customFormat="1" ht="38" customHeight="1" spans="1:10">
      <c r="A169" s="140" t="s">
        <v>132</v>
      </c>
      <c r="B169" s="140"/>
      <c r="C169" s="140"/>
      <c r="D169" s="140"/>
      <c r="E169" s="140"/>
      <c r="F169" s="140"/>
      <c r="G169" s="140"/>
      <c r="H169" s="140"/>
      <c r="I169" s="140"/>
      <c r="J169" s="140"/>
    </row>
    <row r="170" s="78" customFormat="1" ht="62" customHeight="1" spans="1:10">
      <c r="A170" s="141" t="s">
        <v>133</v>
      </c>
      <c r="B170" s="141" t="s">
        <v>134</v>
      </c>
      <c r="C170" s="141" t="s">
        <v>135</v>
      </c>
      <c r="D170" s="141" t="s">
        <v>136</v>
      </c>
      <c r="E170" s="141" t="s">
        <v>137</v>
      </c>
      <c r="F170" s="141" t="s">
        <v>138</v>
      </c>
      <c r="G170" s="141" t="s">
        <v>139</v>
      </c>
      <c r="H170" s="141" t="s">
        <v>140</v>
      </c>
      <c r="I170" s="141" t="s">
        <v>141</v>
      </c>
      <c r="J170" s="141" t="s">
        <v>142</v>
      </c>
    </row>
    <row r="171" s="78" customFormat="1" ht="51" customHeight="1" spans="1:10">
      <c r="A171" s="142">
        <v>1</v>
      </c>
      <c r="B171" s="143">
        <v>45832</v>
      </c>
      <c r="C171" s="144" t="s">
        <v>143</v>
      </c>
      <c r="D171" s="144" t="s">
        <v>144</v>
      </c>
      <c r="E171" s="144" t="s">
        <v>145</v>
      </c>
      <c r="F171" s="144" t="s">
        <v>145</v>
      </c>
      <c r="G171" s="144" t="s">
        <v>146</v>
      </c>
      <c r="H171" s="144">
        <v>200080</v>
      </c>
      <c r="I171" s="145">
        <v>16381.55</v>
      </c>
      <c r="J171" s="146" t="s">
        <v>147</v>
      </c>
    </row>
    <row r="172" s="78" customFormat="1" ht="51" customHeight="1" spans="1:10">
      <c r="A172" s="147">
        <v>1</v>
      </c>
      <c r="B172" s="148">
        <v>45832</v>
      </c>
      <c r="C172" s="149" t="s">
        <v>143</v>
      </c>
      <c r="D172" s="149" t="s">
        <v>148</v>
      </c>
      <c r="E172" s="149" t="s">
        <v>145</v>
      </c>
      <c r="F172" s="149" t="s">
        <v>145</v>
      </c>
      <c r="G172" s="149" t="s">
        <v>146</v>
      </c>
      <c r="H172" s="149">
        <v>168080</v>
      </c>
      <c r="I172" s="150">
        <v>13761.55</v>
      </c>
      <c r="J172" s="151" t="s">
        <v>149</v>
      </c>
    </row>
    <row r="173" s="78" customFormat="1" ht="51" customHeight="1" spans="1:10">
      <c r="A173" s="152">
        <v>1</v>
      </c>
      <c r="B173" s="153">
        <v>45832</v>
      </c>
      <c r="C173" s="154" t="s">
        <v>143</v>
      </c>
      <c r="D173" s="154" t="s">
        <v>150</v>
      </c>
      <c r="E173" s="154" t="s">
        <v>145</v>
      </c>
      <c r="F173" s="154" t="s">
        <v>145</v>
      </c>
      <c r="G173" s="154" t="s">
        <v>146</v>
      </c>
      <c r="H173" s="154">
        <v>84000</v>
      </c>
      <c r="I173" s="155">
        <v>7356</v>
      </c>
      <c r="J173" s="156" t="s">
        <v>151</v>
      </c>
    </row>
  </sheetData>
  <autoFilter xmlns:etc="http://www.wps.cn/officeDocument/2017/etCustomData" ref="B1:I164" etc:filterBottomFollowUsedRange="0">
    <extLst/>
  </autoFilter>
  <mergeCells count="198">
    <mergeCell ref="A1:I1"/>
    <mergeCell ref="A169:J169"/>
    <mergeCell ref="A3:A8"/>
    <mergeCell ref="A9:A16"/>
    <mergeCell ref="A17:A24"/>
    <mergeCell ref="A26:A29"/>
    <mergeCell ref="A30:A34"/>
    <mergeCell ref="A35:A38"/>
    <mergeCell ref="A39:A46"/>
    <mergeCell ref="A47:A52"/>
    <mergeCell ref="A53:A58"/>
    <mergeCell ref="A59:A62"/>
    <mergeCell ref="A63:A66"/>
    <mergeCell ref="A67:A72"/>
    <mergeCell ref="A73:A78"/>
    <mergeCell ref="A79:A83"/>
    <mergeCell ref="A84:A87"/>
    <mergeCell ref="A88:A91"/>
    <mergeCell ref="A92:A95"/>
    <mergeCell ref="A96:A102"/>
    <mergeCell ref="A103:A109"/>
    <mergeCell ref="A110:A115"/>
    <mergeCell ref="A116:A121"/>
    <mergeCell ref="A122:A125"/>
    <mergeCell ref="A126:A133"/>
    <mergeCell ref="A134:A137"/>
    <mergeCell ref="A138:A141"/>
    <mergeCell ref="A142:A145"/>
    <mergeCell ref="A146:A147"/>
    <mergeCell ref="A148:A150"/>
    <mergeCell ref="A151:A152"/>
    <mergeCell ref="A153:A158"/>
    <mergeCell ref="A159:A163"/>
    <mergeCell ref="B3:B4"/>
    <mergeCell ref="B5:B6"/>
    <mergeCell ref="B9:B10"/>
    <mergeCell ref="B13:B14"/>
    <mergeCell ref="B15:B16"/>
    <mergeCell ref="B17:B18"/>
    <mergeCell ref="B21:B22"/>
    <mergeCell ref="B26:B29"/>
    <mergeCell ref="B31:B34"/>
    <mergeCell ref="B35:B38"/>
    <mergeCell ref="B39:B42"/>
    <mergeCell ref="B43:B46"/>
    <mergeCell ref="B47:B52"/>
    <mergeCell ref="B53:B58"/>
    <mergeCell ref="B59:B60"/>
    <mergeCell ref="B63:B66"/>
    <mergeCell ref="B67:B72"/>
    <mergeCell ref="B73:B78"/>
    <mergeCell ref="B79:B83"/>
    <mergeCell ref="B84:B87"/>
    <mergeCell ref="B88:B89"/>
    <mergeCell ref="B92:B95"/>
    <mergeCell ref="B96:B102"/>
    <mergeCell ref="B103:B109"/>
    <mergeCell ref="B110:B115"/>
    <mergeCell ref="B116:B121"/>
    <mergeCell ref="B122:B123"/>
    <mergeCell ref="B124:B125"/>
    <mergeCell ref="B126:B133"/>
    <mergeCell ref="B134:B135"/>
    <mergeCell ref="B138:B141"/>
    <mergeCell ref="B142:B145"/>
    <mergeCell ref="B146:B147"/>
    <mergeCell ref="B148:B150"/>
    <mergeCell ref="B151:B152"/>
    <mergeCell ref="B153:B158"/>
    <mergeCell ref="B159:B160"/>
    <mergeCell ref="B161:B163"/>
    <mergeCell ref="C3:C8"/>
    <mergeCell ref="C9:C16"/>
    <mergeCell ref="C17:C24"/>
    <mergeCell ref="C26:C29"/>
    <mergeCell ref="C31:C34"/>
    <mergeCell ref="C35:C38"/>
    <mergeCell ref="C39:C46"/>
    <mergeCell ref="C47:C52"/>
    <mergeCell ref="C53:C58"/>
    <mergeCell ref="C59:C62"/>
    <mergeCell ref="C63:C66"/>
    <mergeCell ref="C67:C72"/>
    <mergeCell ref="C73:C78"/>
    <mergeCell ref="C79:C83"/>
    <mergeCell ref="C84:C87"/>
    <mergeCell ref="C88:C91"/>
    <mergeCell ref="C92:C95"/>
    <mergeCell ref="C96:C102"/>
    <mergeCell ref="C103:C109"/>
    <mergeCell ref="C110:C115"/>
    <mergeCell ref="C116:C121"/>
    <mergeCell ref="C122:C125"/>
    <mergeCell ref="C126:C133"/>
    <mergeCell ref="C134:C137"/>
    <mergeCell ref="C138:C141"/>
    <mergeCell ref="C142:C145"/>
    <mergeCell ref="C146:C147"/>
    <mergeCell ref="C148:C150"/>
    <mergeCell ref="C151:C152"/>
    <mergeCell ref="C153:C158"/>
    <mergeCell ref="C159:C163"/>
    <mergeCell ref="D3:D8"/>
    <mergeCell ref="D9:D16"/>
    <mergeCell ref="D17:D24"/>
    <mergeCell ref="D26:D29"/>
    <mergeCell ref="D30:D34"/>
    <mergeCell ref="D35:D38"/>
    <mergeCell ref="D39:D46"/>
    <mergeCell ref="D47:D52"/>
    <mergeCell ref="D53:D58"/>
    <mergeCell ref="D59:D62"/>
    <mergeCell ref="D63:D66"/>
    <mergeCell ref="D67:D72"/>
    <mergeCell ref="D73:D78"/>
    <mergeCell ref="D79:D83"/>
    <mergeCell ref="D84:D87"/>
    <mergeCell ref="D88:D91"/>
    <mergeCell ref="D92:D95"/>
    <mergeCell ref="D96:D102"/>
    <mergeCell ref="D103:D109"/>
    <mergeCell ref="D110:D115"/>
    <mergeCell ref="D116:D121"/>
    <mergeCell ref="D122:D125"/>
    <mergeCell ref="D126:D133"/>
    <mergeCell ref="D134:D137"/>
    <mergeCell ref="D138:D141"/>
    <mergeCell ref="D142:D145"/>
    <mergeCell ref="D146:D147"/>
    <mergeCell ref="D148:D150"/>
    <mergeCell ref="D151:D152"/>
    <mergeCell ref="D153:D158"/>
    <mergeCell ref="D159:D163"/>
    <mergeCell ref="E3:E8"/>
    <mergeCell ref="E9:E16"/>
    <mergeCell ref="E17:E24"/>
    <mergeCell ref="E26:E29"/>
    <mergeCell ref="E31:E34"/>
    <mergeCell ref="E35:E38"/>
    <mergeCell ref="E39:E46"/>
    <mergeCell ref="E47:E52"/>
    <mergeCell ref="E53:E58"/>
    <mergeCell ref="E59:E62"/>
    <mergeCell ref="E63:E66"/>
    <mergeCell ref="E67:E72"/>
    <mergeCell ref="E73:E78"/>
    <mergeCell ref="E79:E83"/>
    <mergeCell ref="E84:E87"/>
    <mergeCell ref="E88:E91"/>
    <mergeCell ref="E92:E95"/>
    <mergeCell ref="E96:E102"/>
    <mergeCell ref="E103:E109"/>
    <mergeCell ref="E110:E115"/>
    <mergeCell ref="E116:E121"/>
    <mergeCell ref="E122:E125"/>
    <mergeCell ref="E126:E133"/>
    <mergeCell ref="E134:E137"/>
    <mergeCell ref="E138:E141"/>
    <mergeCell ref="E142:E145"/>
    <mergeCell ref="E146:E147"/>
    <mergeCell ref="E148:E150"/>
    <mergeCell ref="E151:E152"/>
    <mergeCell ref="E153:E158"/>
    <mergeCell ref="E159:E163"/>
    <mergeCell ref="H3:H4"/>
    <mergeCell ref="H5:H6"/>
    <mergeCell ref="H9:H10"/>
    <mergeCell ref="H13:H14"/>
    <mergeCell ref="H17:H18"/>
    <mergeCell ref="H21:H22"/>
    <mergeCell ref="H26:H27"/>
    <mergeCell ref="H35:H36"/>
    <mergeCell ref="H39:H40"/>
    <mergeCell ref="H43:H44"/>
    <mergeCell ref="H47:H48"/>
    <mergeCell ref="H53:H54"/>
    <mergeCell ref="H59:H60"/>
    <mergeCell ref="H63:H64"/>
    <mergeCell ref="H67:H68"/>
    <mergeCell ref="H73:H74"/>
    <mergeCell ref="H79:H80"/>
    <mergeCell ref="H84:H85"/>
    <mergeCell ref="H88:H89"/>
    <mergeCell ref="H92:H93"/>
    <mergeCell ref="H96:H97"/>
    <mergeCell ref="H103:H104"/>
    <mergeCell ref="H110:H111"/>
    <mergeCell ref="H116:H117"/>
    <mergeCell ref="H122:H123"/>
    <mergeCell ref="H126:H127"/>
    <mergeCell ref="H130:H131"/>
    <mergeCell ref="H134:H135"/>
    <mergeCell ref="H138:H139"/>
    <mergeCell ref="H142:H143"/>
    <mergeCell ref="H153:H154"/>
    <mergeCell ref="H159:H160"/>
    <mergeCell ref="I3:I4"/>
    <mergeCell ref="I5:I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zoomScale="85" zoomScaleNormal="85" workbookViewId="0">
      <pane ySplit="2" topLeftCell="A3" activePane="bottomLeft" state="frozen"/>
      <selection/>
      <selection pane="bottomLeft" activeCell="D36" sqref="D36:D38"/>
    </sheetView>
  </sheetViews>
  <sheetFormatPr defaultColWidth="8.72727272727273" defaultRowHeight="15" customHeight="1"/>
  <cols>
    <col min="1" max="2" width="14.9090909090909" style="51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2" customWidth="1"/>
    <col min="10" max="10" width="17.3636363636364" style="51" customWidth="1"/>
    <col min="11" max="16384" width="8.72727272727273" style="51"/>
  </cols>
  <sheetData>
    <row r="1" customHeight="1" spans="1:9">
      <c r="A1" s="53" t="s">
        <v>152</v>
      </c>
      <c r="B1" s="54"/>
      <c r="C1" s="54"/>
      <c r="D1" s="54"/>
      <c r="E1" s="54"/>
      <c r="F1" s="54"/>
      <c r="G1" s="54"/>
      <c r="H1" s="54"/>
      <c r="I1" s="55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153</v>
      </c>
      <c r="H2" s="11" t="s">
        <v>8</v>
      </c>
      <c r="I2" s="11" t="s">
        <v>154</v>
      </c>
    </row>
    <row r="3" ht="27" customHeight="1" spans="1:9">
      <c r="A3" s="56">
        <v>45741</v>
      </c>
      <c r="B3" s="56">
        <v>45771</v>
      </c>
      <c r="C3" s="57" t="s">
        <v>155</v>
      </c>
      <c r="D3" s="58" t="s">
        <v>156</v>
      </c>
      <c r="E3" s="16" t="s">
        <v>157</v>
      </c>
      <c r="F3" s="16" t="s">
        <v>13</v>
      </c>
      <c r="G3" s="17">
        <v>18000</v>
      </c>
      <c r="H3" s="17">
        <v>0.05</v>
      </c>
      <c r="I3" s="59">
        <f>G3*H3</f>
        <v>900</v>
      </c>
    </row>
    <row r="4" ht="27" customHeight="1" spans="1:9">
      <c r="A4" s="56"/>
      <c r="B4" s="60">
        <v>45775</v>
      </c>
      <c r="C4" s="61"/>
      <c r="D4" s="62"/>
      <c r="E4" s="16"/>
      <c r="F4" s="17" t="s">
        <v>14</v>
      </c>
      <c r="G4" s="17">
        <v>18000</v>
      </c>
      <c r="H4" s="17"/>
      <c r="I4" s="59">
        <f t="shared" ref="I4:I38" si="0">G4*H4</f>
        <v>0</v>
      </c>
    </row>
    <row r="5" customHeight="1" spans="1:9">
      <c r="A5" s="56">
        <v>45749</v>
      </c>
      <c r="B5" s="63">
        <v>45771</v>
      </c>
      <c r="C5" s="57" t="s">
        <v>158</v>
      </c>
      <c r="D5" s="58" t="s">
        <v>159</v>
      </c>
      <c r="E5" s="16" t="s">
        <v>160</v>
      </c>
      <c r="F5" s="16" t="s">
        <v>13</v>
      </c>
      <c r="G5" s="17">
        <v>5000</v>
      </c>
      <c r="H5" s="17">
        <v>0.05</v>
      </c>
      <c r="I5" s="59">
        <f t="shared" si="0"/>
        <v>250</v>
      </c>
    </row>
    <row r="6" customHeight="1" spans="1:9">
      <c r="A6" s="56"/>
      <c r="B6" s="64">
        <v>45775</v>
      </c>
      <c r="C6" s="61"/>
      <c r="D6" s="62"/>
      <c r="E6" s="16"/>
      <c r="F6" s="17" t="s">
        <v>14</v>
      </c>
      <c r="G6" s="17">
        <v>5000</v>
      </c>
      <c r="H6" s="17"/>
      <c r="I6" s="59">
        <f t="shared" si="0"/>
        <v>0</v>
      </c>
    </row>
    <row r="7" customHeight="1" spans="1:9">
      <c r="A7" s="56"/>
      <c r="B7" s="56">
        <v>45768</v>
      </c>
      <c r="C7" s="61"/>
      <c r="D7" s="62"/>
      <c r="E7" s="16"/>
      <c r="F7" s="17" t="s">
        <v>161</v>
      </c>
      <c r="G7" s="17">
        <f>15000*2</f>
        <v>30000</v>
      </c>
      <c r="H7" s="17">
        <v>0.0072</v>
      </c>
      <c r="I7" s="59">
        <f t="shared" si="0"/>
        <v>216</v>
      </c>
    </row>
    <row r="8" customHeight="1" spans="1:9">
      <c r="A8" s="56">
        <v>45759</v>
      </c>
      <c r="B8" s="65">
        <v>45773</v>
      </c>
      <c r="C8" s="66" t="s">
        <v>162</v>
      </c>
      <c r="D8" s="58" t="s">
        <v>163</v>
      </c>
      <c r="E8" s="16" t="s">
        <v>164</v>
      </c>
      <c r="F8" s="16" t="s">
        <v>13</v>
      </c>
      <c r="G8" s="17">
        <f>9510+1000+22000</f>
        <v>32510</v>
      </c>
      <c r="H8" s="67">
        <v>0.04</v>
      </c>
      <c r="I8" s="59">
        <f t="shared" si="0"/>
        <v>1300.4</v>
      </c>
    </row>
    <row r="9" customHeight="1" spans="1:9">
      <c r="A9" s="56"/>
      <c r="B9" s="68"/>
      <c r="C9" s="69"/>
      <c r="D9" s="62"/>
      <c r="E9" s="16"/>
      <c r="F9" s="17" t="s">
        <v>14</v>
      </c>
      <c r="G9" s="17">
        <v>32510</v>
      </c>
      <c r="H9" s="70"/>
      <c r="I9" s="59">
        <f t="shared" si="0"/>
        <v>0</v>
      </c>
    </row>
    <row r="10" customHeight="1" spans="1:9">
      <c r="A10" s="56"/>
      <c r="B10" s="68"/>
      <c r="C10" s="69"/>
      <c r="D10" s="62"/>
      <c r="E10" s="16"/>
      <c r="F10" s="16" t="s">
        <v>165</v>
      </c>
      <c r="G10" s="17">
        <f>996+3494</f>
        <v>4490</v>
      </c>
      <c r="H10" s="17">
        <v>0.03</v>
      </c>
      <c r="I10" s="59">
        <f t="shared" si="0"/>
        <v>134.7</v>
      </c>
    </row>
    <row r="11" customHeight="1" spans="1:9">
      <c r="A11" s="56"/>
      <c r="B11" s="68"/>
      <c r="C11" s="69"/>
      <c r="D11" s="62"/>
      <c r="E11" s="16"/>
      <c r="F11" s="17" t="s">
        <v>14</v>
      </c>
      <c r="G11" s="17">
        <f>996+3494</f>
        <v>4490</v>
      </c>
      <c r="H11" s="17">
        <v>0.01</v>
      </c>
      <c r="I11" s="59">
        <f t="shared" si="0"/>
        <v>44.9</v>
      </c>
    </row>
    <row r="12" customHeight="1" spans="1:9">
      <c r="A12" s="56"/>
      <c r="B12" s="56">
        <v>45769</v>
      </c>
      <c r="C12" s="69"/>
      <c r="D12" s="62"/>
      <c r="E12" s="16"/>
      <c r="F12" s="17" t="s">
        <v>53</v>
      </c>
      <c r="G12" s="17">
        <f>(32510+4490)*4</f>
        <v>148000</v>
      </c>
      <c r="H12" s="17">
        <v>0.0065</v>
      </c>
      <c r="I12" s="59">
        <f t="shared" si="0"/>
        <v>962</v>
      </c>
    </row>
    <row r="13" customHeight="1" spans="1:9">
      <c r="A13" s="56"/>
      <c r="B13" s="56"/>
      <c r="C13" s="69"/>
      <c r="D13" s="62"/>
      <c r="E13" s="16"/>
      <c r="F13" s="17" t="s">
        <v>38</v>
      </c>
      <c r="G13" s="17">
        <f>32510+4490</f>
        <v>37000</v>
      </c>
      <c r="H13" s="17">
        <v>0.0048</v>
      </c>
      <c r="I13" s="59">
        <f t="shared" si="0"/>
        <v>177.6</v>
      </c>
    </row>
    <row r="14" ht="32" customHeight="1" spans="1:9">
      <c r="A14" s="56">
        <v>45765</v>
      </c>
      <c r="B14" s="56">
        <v>45784</v>
      </c>
      <c r="C14" s="14" t="s">
        <v>10</v>
      </c>
      <c r="D14" s="58" t="s">
        <v>11</v>
      </c>
      <c r="E14" s="16" t="s">
        <v>12</v>
      </c>
      <c r="F14" s="17" t="s">
        <v>15</v>
      </c>
      <c r="G14" s="17">
        <f>6000*4</f>
        <v>24000</v>
      </c>
      <c r="H14" s="17">
        <v>0.0065</v>
      </c>
      <c r="I14" s="59">
        <f t="shared" si="0"/>
        <v>156</v>
      </c>
    </row>
    <row r="15" customHeight="1" spans="1:9">
      <c r="A15" s="71">
        <v>45766</v>
      </c>
      <c r="B15" s="24">
        <v>45797</v>
      </c>
      <c r="C15" s="30" t="s">
        <v>26</v>
      </c>
      <c r="D15" s="58" t="s">
        <v>27</v>
      </c>
      <c r="E15" s="30" t="s">
        <v>28</v>
      </c>
      <c r="F15" s="14" t="s">
        <v>20</v>
      </c>
      <c r="G15" s="13">
        <v>10010</v>
      </c>
      <c r="H15" s="13">
        <v>0.05</v>
      </c>
      <c r="I15" s="59">
        <f t="shared" si="0"/>
        <v>500.5</v>
      </c>
    </row>
    <row r="16" customHeight="1" spans="1:9">
      <c r="A16" s="72"/>
      <c r="B16" s="24"/>
      <c r="C16" s="73"/>
      <c r="D16" s="62"/>
      <c r="E16" s="34"/>
      <c r="F16" s="13" t="s">
        <v>14</v>
      </c>
      <c r="G16" s="13">
        <v>10010</v>
      </c>
      <c r="H16" s="13"/>
      <c r="I16" s="59">
        <f t="shared" si="0"/>
        <v>0</v>
      </c>
    </row>
    <row r="17" customHeight="1" spans="1:9">
      <c r="A17" s="72"/>
      <c r="B17" s="24"/>
      <c r="C17" s="73"/>
      <c r="D17" s="62"/>
      <c r="E17" s="34"/>
      <c r="F17" s="14" t="s">
        <v>20</v>
      </c>
      <c r="G17" s="13">
        <v>500</v>
      </c>
      <c r="H17" s="13">
        <v>0.05</v>
      </c>
      <c r="I17" s="59">
        <f t="shared" si="0"/>
        <v>25</v>
      </c>
    </row>
    <row r="18" customHeight="1" spans="1:9">
      <c r="A18" s="72"/>
      <c r="B18" s="24"/>
      <c r="C18" s="73"/>
      <c r="D18" s="62"/>
      <c r="E18" s="34"/>
      <c r="F18" s="13" t="s">
        <v>14</v>
      </c>
      <c r="G18" s="13">
        <v>500</v>
      </c>
      <c r="H18" s="13"/>
      <c r="I18" s="59">
        <f t="shared" si="0"/>
        <v>0</v>
      </c>
    </row>
    <row r="19" customHeight="1" spans="1:9">
      <c r="A19" s="72"/>
      <c r="B19" s="24"/>
      <c r="C19" s="73"/>
      <c r="D19" s="62"/>
      <c r="E19" s="34"/>
      <c r="F19" s="13" t="s">
        <v>41</v>
      </c>
      <c r="G19" s="13">
        <f>500*6</f>
        <v>3000</v>
      </c>
      <c r="H19" s="13">
        <v>0.0072</v>
      </c>
      <c r="I19" s="59">
        <f t="shared" si="0"/>
        <v>21.6</v>
      </c>
    </row>
    <row r="20" customHeight="1" spans="1:9">
      <c r="A20" s="72"/>
      <c r="B20" s="72">
        <v>45787</v>
      </c>
      <c r="C20" s="73"/>
      <c r="D20" s="62"/>
      <c r="E20" s="34"/>
      <c r="F20" s="14" t="s">
        <v>22</v>
      </c>
      <c r="G20" s="13">
        <v>500</v>
      </c>
      <c r="H20" s="13">
        <v>0.016</v>
      </c>
      <c r="I20" s="59">
        <f t="shared" si="0"/>
        <v>8</v>
      </c>
    </row>
    <row r="21" customHeight="1" spans="1:9">
      <c r="A21" s="72"/>
      <c r="B21" s="74">
        <v>45779</v>
      </c>
      <c r="C21" s="73"/>
      <c r="D21" s="62"/>
      <c r="E21" s="34"/>
      <c r="F21" s="17" t="s">
        <v>41</v>
      </c>
      <c r="G21" s="17">
        <f>10010*6</f>
        <v>60060</v>
      </c>
      <c r="H21" s="17">
        <v>0.0072</v>
      </c>
      <c r="I21" s="59">
        <f t="shared" si="0"/>
        <v>432.432</v>
      </c>
    </row>
    <row r="22" customHeight="1" spans="1:9">
      <c r="A22" s="56">
        <v>45766</v>
      </c>
      <c r="B22" s="63">
        <v>45805</v>
      </c>
      <c r="C22" s="30" t="s">
        <v>33</v>
      </c>
      <c r="D22" s="58" t="s">
        <v>34</v>
      </c>
      <c r="E22" s="30" t="s">
        <v>35</v>
      </c>
      <c r="F22" s="16" t="s">
        <v>13</v>
      </c>
      <c r="G22" s="17">
        <v>5000</v>
      </c>
      <c r="H22" s="67">
        <v>0.03</v>
      </c>
      <c r="I22" s="59">
        <f t="shared" si="0"/>
        <v>150</v>
      </c>
    </row>
    <row r="23" customHeight="1" spans="1:9">
      <c r="A23" s="56"/>
      <c r="B23" s="60"/>
      <c r="C23" s="34"/>
      <c r="D23" s="62"/>
      <c r="E23" s="34"/>
      <c r="F23" s="17" t="s">
        <v>14</v>
      </c>
      <c r="G23" s="17">
        <v>5000</v>
      </c>
      <c r="H23" s="17">
        <v>0.01</v>
      </c>
      <c r="I23" s="59">
        <f t="shared" si="0"/>
        <v>50</v>
      </c>
    </row>
    <row r="24" customHeight="1" spans="1:9">
      <c r="A24" s="56"/>
      <c r="B24" s="75">
        <v>45798</v>
      </c>
      <c r="C24" s="34"/>
      <c r="D24" s="62"/>
      <c r="E24" s="34"/>
      <c r="F24" s="17" t="s">
        <v>15</v>
      </c>
      <c r="G24" s="17">
        <f>5000*4</f>
        <v>20000</v>
      </c>
      <c r="H24" s="17">
        <v>0.0065</v>
      </c>
      <c r="I24" s="59">
        <f t="shared" si="0"/>
        <v>130</v>
      </c>
    </row>
    <row r="25" customHeight="1" spans="1:9">
      <c r="A25" s="56"/>
      <c r="B25" s="75"/>
      <c r="C25" s="34"/>
      <c r="D25" s="62"/>
      <c r="E25" s="34"/>
      <c r="F25" s="17" t="s">
        <v>38</v>
      </c>
      <c r="G25" s="17">
        <v>5000</v>
      </c>
      <c r="H25" s="17">
        <v>0.0048</v>
      </c>
      <c r="I25" s="59">
        <f t="shared" si="0"/>
        <v>24</v>
      </c>
    </row>
    <row r="26" customHeight="1" spans="1:9">
      <c r="A26" s="56">
        <v>45777</v>
      </c>
      <c r="B26" s="63">
        <v>45783</v>
      </c>
      <c r="C26" s="76"/>
      <c r="D26" s="58" t="s">
        <v>166</v>
      </c>
      <c r="E26" s="16" t="s">
        <v>167</v>
      </c>
      <c r="F26" s="17" t="s">
        <v>168</v>
      </c>
      <c r="G26" s="17">
        <f>825*5</f>
        <v>4125</v>
      </c>
      <c r="H26" s="17">
        <v>0.0065</v>
      </c>
      <c r="I26" s="59">
        <f t="shared" si="0"/>
        <v>26.8125</v>
      </c>
    </row>
    <row r="27" customHeight="1" spans="1:9">
      <c r="A27" s="56"/>
      <c r="B27" s="60"/>
      <c r="C27" s="76"/>
      <c r="D27" s="58"/>
      <c r="E27" s="16"/>
      <c r="F27" s="17" t="s">
        <v>75</v>
      </c>
      <c r="G27" s="17">
        <f>825*2</f>
        <v>1650</v>
      </c>
      <c r="H27" s="17">
        <v>0.0048</v>
      </c>
      <c r="I27" s="59">
        <f t="shared" si="0"/>
        <v>7.92</v>
      </c>
    </row>
    <row r="28" customHeight="1" spans="1:9">
      <c r="A28" s="56"/>
      <c r="B28" s="56">
        <v>45781</v>
      </c>
      <c r="C28" s="77"/>
      <c r="D28" s="62"/>
      <c r="E28" s="16"/>
      <c r="F28" s="16" t="s">
        <v>169</v>
      </c>
      <c r="G28" s="17">
        <v>1575</v>
      </c>
      <c r="H28" s="17">
        <v>0.17</v>
      </c>
      <c r="I28" s="59">
        <f t="shared" si="0"/>
        <v>267.75</v>
      </c>
    </row>
    <row r="29" customHeight="1" spans="1:9">
      <c r="A29" s="56">
        <v>45786</v>
      </c>
      <c r="B29" s="64">
        <v>45804</v>
      </c>
      <c r="C29" s="16" t="s">
        <v>111</v>
      </c>
      <c r="D29" s="58" t="s">
        <v>112</v>
      </c>
      <c r="E29" s="16" t="s">
        <v>113</v>
      </c>
      <c r="F29" s="16" t="s">
        <v>114</v>
      </c>
      <c r="G29" s="17">
        <v>1253</v>
      </c>
      <c r="H29" s="17">
        <v>0.0345</v>
      </c>
      <c r="I29" s="59">
        <f t="shared" si="0"/>
        <v>43.2285</v>
      </c>
    </row>
    <row r="30" customHeight="1" spans="1:9">
      <c r="A30" s="56"/>
      <c r="B30" s="64">
        <v>45803</v>
      </c>
      <c r="C30" s="17"/>
      <c r="D30" s="62"/>
      <c r="E30" s="16"/>
      <c r="F30" s="17" t="s">
        <v>115</v>
      </c>
      <c r="G30" s="17">
        <v>1253</v>
      </c>
      <c r="H30" s="17">
        <v>0.0065</v>
      </c>
      <c r="I30" s="59">
        <f t="shared" si="0"/>
        <v>8.1445</v>
      </c>
    </row>
    <row r="31" ht="28" customHeight="1" spans="1:9">
      <c r="A31" s="56">
        <v>45789</v>
      </c>
      <c r="B31" s="63">
        <v>45793</v>
      </c>
      <c r="C31" s="16" t="s">
        <v>170</v>
      </c>
      <c r="D31" s="58" t="s">
        <v>171</v>
      </c>
      <c r="E31" s="16" t="s">
        <v>172</v>
      </c>
      <c r="F31" s="14" t="s">
        <v>87</v>
      </c>
      <c r="G31" s="13">
        <v>3000</v>
      </c>
      <c r="H31" s="17">
        <v>0.0345</v>
      </c>
      <c r="I31" s="59">
        <f t="shared" si="0"/>
        <v>103.5</v>
      </c>
    </row>
    <row r="32" customHeight="1" spans="1:9">
      <c r="A32" s="63">
        <v>45794</v>
      </c>
      <c r="B32" s="63">
        <v>45797</v>
      </c>
      <c r="C32" s="57" t="s">
        <v>173</v>
      </c>
      <c r="D32" s="58" t="s">
        <v>174</v>
      </c>
      <c r="E32" s="30" t="s">
        <v>175</v>
      </c>
      <c r="F32" s="17" t="s">
        <v>176</v>
      </c>
      <c r="G32" s="17">
        <f>10000*2</f>
        <v>20000</v>
      </c>
      <c r="H32" s="17">
        <v>0.0072</v>
      </c>
      <c r="I32" s="59">
        <f t="shared" si="0"/>
        <v>144</v>
      </c>
    </row>
    <row r="33" customHeight="1" spans="1:9">
      <c r="A33" s="75"/>
      <c r="B33" s="60"/>
      <c r="C33" s="57"/>
      <c r="D33" s="58"/>
      <c r="E33" s="34"/>
      <c r="F33" s="17" t="s">
        <v>177</v>
      </c>
      <c r="G33" s="17">
        <f>2250*4</f>
        <v>9000</v>
      </c>
      <c r="H33" s="17">
        <v>0.0072</v>
      </c>
      <c r="I33" s="59">
        <f t="shared" si="0"/>
        <v>64.8</v>
      </c>
    </row>
    <row r="34" customHeight="1" spans="1:9">
      <c r="A34" s="75"/>
      <c r="B34" s="63">
        <v>45804</v>
      </c>
      <c r="C34" s="57"/>
      <c r="D34" s="58"/>
      <c r="E34" s="34"/>
      <c r="F34" s="16" t="s">
        <v>13</v>
      </c>
      <c r="G34" s="17">
        <v>1700</v>
      </c>
      <c r="H34" s="17">
        <v>0.05</v>
      </c>
      <c r="I34" s="59">
        <f t="shared" si="0"/>
        <v>85</v>
      </c>
    </row>
    <row r="35" customHeight="1" spans="1:9">
      <c r="A35" s="60"/>
      <c r="B35" s="60"/>
      <c r="C35" s="57"/>
      <c r="D35" s="58"/>
      <c r="E35" s="38"/>
      <c r="F35" s="17" t="s">
        <v>14</v>
      </c>
      <c r="G35" s="17">
        <v>1700</v>
      </c>
      <c r="H35" s="17"/>
      <c r="I35" s="59">
        <f t="shared" si="0"/>
        <v>0</v>
      </c>
    </row>
    <row r="36" customHeight="1" spans="1:9">
      <c r="A36" s="56">
        <v>45797</v>
      </c>
      <c r="B36" s="56">
        <v>45803</v>
      </c>
      <c r="C36" s="57" t="s">
        <v>128</v>
      </c>
      <c r="D36" s="58" t="s">
        <v>129</v>
      </c>
      <c r="E36" s="16" t="s">
        <v>130</v>
      </c>
      <c r="F36" s="16" t="s">
        <v>13</v>
      </c>
      <c r="G36" s="17">
        <v>15000</v>
      </c>
      <c r="H36" s="17">
        <v>0.05</v>
      </c>
      <c r="I36" s="59">
        <f t="shared" si="0"/>
        <v>750</v>
      </c>
    </row>
    <row r="37" customHeight="1" spans="1:9">
      <c r="A37" s="56"/>
      <c r="B37" s="56"/>
      <c r="C37" s="61"/>
      <c r="D37" s="62"/>
      <c r="E37" s="16"/>
      <c r="F37" s="17" t="s">
        <v>14</v>
      </c>
      <c r="G37" s="17">
        <v>15000</v>
      </c>
      <c r="H37" s="17"/>
      <c r="I37" s="59">
        <f t="shared" si="0"/>
        <v>0</v>
      </c>
    </row>
    <row r="38" customHeight="1" spans="1:9">
      <c r="A38" s="56"/>
      <c r="B38" s="64">
        <v>45803</v>
      </c>
      <c r="C38" s="61"/>
      <c r="D38" s="62"/>
      <c r="E38" s="16"/>
      <c r="F38" s="17" t="s">
        <v>53</v>
      </c>
      <c r="G38" s="17">
        <f>15000*4</f>
        <v>60000</v>
      </c>
      <c r="H38" s="17">
        <v>0.0072</v>
      </c>
      <c r="I38" s="59">
        <f t="shared" si="0"/>
        <v>432</v>
      </c>
    </row>
    <row r="39" customHeight="1" spans="1:9">
      <c r="I39" s="52">
        <f>SUM(I3:I38)</f>
        <v>7416.2875</v>
      </c>
    </row>
  </sheetData>
  <autoFilter xmlns:etc="http://www.wps.cn/officeDocument/2017/etCustomData" ref="B1:I39" etc:filterBottomFollowUsedRange="0">
    <extLst/>
  </autoFilter>
  <mergeCells count="53">
    <mergeCell ref="A1:I1"/>
    <mergeCell ref="A3:A4"/>
    <mergeCell ref="A5:A7"/>
    <mergeCell ref="A8:A13"/>
    <mergeCell ref="A15:A21"/>
    <mergeCell ref="A22:A25"/>
    <mergeCell ref="A26:A28"/>
    <mergeCell ref="A29:A30"/>
    <mergeCell ref="A32:A35"/>
    <mergeCell ref="A36:A38"/>
    <mergeCell ref="B8:B11"/>
    <mergeCell ref="B12:B13"/>
    <mergeCell ref="B15:B19"/>
    <mergeCell ref="B22:B23"/>
    <mergeCell ref="B24:B25"/>
    <mergeCell ref="B26:B27"/>
    <mergeCell ref="B32:B33"/>
    <mergeCell ref="B34:B35"/>
    <mergeCell ref="B36:B37"/>
    <mergeCell ref="C3:C4"/>
    <mergeCell ref="C5:C7"/>
    <mergeCell ref="C8:C13"/>
    <mergeCell ref="C15:C21"/>
    <mergeCell ref="C22:C25"/>
    <mergeCell ref="C26:C28"/>
    <mergeCell ref="C29:C30"/>
    <mergeCell ref="C32:C35"/>
    <mergeCell ref="C36:C38"/>
    <mergeCell ref="D3:D4"/>
    <mergeCell ref="D5:D7"/>
    <mergeCell ref="D8:D13"/>
    <mergeCell ref="D15:D21"/>
    <mergeCell ref="D22:D25"/>
    <mergeCell ref="D26:D28"/>
    <mergeCell ref="D29:D30"/>
    <mergeCell ref="D32:D35"/>
    <mergeCell ref="D36:D38"/>
    <mergeCell ref="E3:E4"/>
    <mergeCell ref="E5:E7"/>
    <mergeCell ref="E8:E13"/>
    <mergeCell ref="E15:E21"/>
    <mergeCell ref="E22:E25"/>
    <mergeCell ref="E26:E28"/>
    <mergeCell ref="E29:E30"/>
    <mergeCell ref="E32:E35"/>
    <mergeCell ref="E36:E38"/>
    <mergeCell ref="H3:H4"/>
    <mergeCell ref="H5:H6"/>
    <mergeCell ref="H8:H9"/>
    <mergeCell ref="H15:H16"/>
    <mergeCell ref="H17:H18"/>
    <mergeCell ref="H34:H35"/>
    <mergeCell ref="H36:H3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178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179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153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180</v>
      </c>
      <c r="C3" s="14">
        <v>58147</v>
      </c>
      <c r="D3" s="15" t="s">
        <v>181</v>
      </c>
      <c r="E3" s="16" t="s">
        <v>182</v>
      </c>
      <c r="F3" s="16" t="s">
        <v>20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183</v>
      </c>
      <c r="G5" s="17">
        <f>1600*4</f>
        <v>6400</v>
      </c>
      <c r="H5" s="17">
        <v>0.042</v>
      </c>
      <c r="I5" s="18">
        <f t="shared" ref="I5:I13" si="0">G5*H5</f>
        <v>268.8</v>
      </c>
    </row>
    <row r="6" customHeight="1" spans="1:9">
      <c r="A6" s="12"/>
      <c r="B6" s="13"/>
      <c r="C6" s="13"/>
      <c r="D6" s="15"/>
      <c r="E6" s="16"/>
      <c r="F6" s="17" t="s">
        <v>184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185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186</v>
      </c>
      <c r="C8" s="20"/>
      <c r="D8" s="15" t="s">
        <v>187</v>
      </c>
      <c r="E8" s="16" t="s">
        <v>188</v>
      </c>
      <c r="F8" s="16" t="s">
        <v>189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190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191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186</v>
      </c>
      <c r="C11" s="20"/>
      <c r="D11" s="15" t="s">
        <v>192</v>
      </c>
      <c r="E11" s="16" t="s">
        <v>193</v>
      </c>
      <c r="F11" s="21" t="s">
        <v>189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194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195</v>
      </c>
      <c r="G14" s="17">
        <f>20000*4</f>
        <v>80000</v>
      </c>
      <c r="H14" s="17">
        <v>0.042</v>
      </c>
      <c r="I14" s="23">
        <f t="shared" ref="I14:I22" si="1">G14*H14</f>
        <v>3360</v>
      </c>
    </row>
    <row r="15" customHeight="1" spans="1:9">
      <c r="A15" s="19"/>
      <c r="B15" s="20"/>
      <c r="C15" s="20"/>
      <c r="D15" s="15"/>
      <c r="E15" s="16"/>
      <c r="F15" s="21" t="s">
        <v>191</v>
      </c>
      <c r="G15" s="22">
        <v>20000</v>
      </c>
      <c r="H15" s="20">
        <v>0.35</v>
      </c>
      <c r="I15" s="23">
        <f t="shared" si="1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1"/>
        <v>0</v>
      </c>
    </row>
    <row r="17" customHeight="1" spans="1:10">
      <c r="A17" s="19"/>
      <c r="B17" s="20"/>
      <c r="C17" s="20"/>
      <c r="D17" s="15"/>
      <c r="E17" s="16"/>
      <c r="F17" s="17" t="s">
        <v>196</v>
      </c>
      <c r="G17" s="17">
        <f>20000*4</f>
        <v>80000</v>
      </c>
      <c r="H17" s="17">
        <v>0.042</v>
      </c>
      <c r="I17" s="23">
        <f t="shared" si="1"/>
        <v>3360</v>
      </c>
    </row>
    <row r="18" customHeight="1" spans="1:10">
      <c r="A18" s="24">
        <v>45498</v>
      </c>
      <c r="B18" s="17" t="s">
        <v>180</v>
      </c>
      <c r="C18" s="16">
        <v>59602</v>
      </c>
      <c r="D18" s="25" t="s">
        <v>197</v>
      </c>
      <c r="E18" s="16" t="s">
        <v>198</v>
      </c>
      <c r="F18" s="16" t="s">
        <v>20</v>
      </c>
      <c r="G18" s="17">
        <v>12000</v>
      </c>
      <c r="H18" s="17">
        <v>0.35</v>
      </c>
      <c r="I18" s="26">
        <f t="shared" si="1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1"/>
        <v>0</v>
      </c>
    </row>
    <row r="20" customHeight="1" spans="1:10">
      <c r="A20" s="24"/>
      <c r="B20" s="17"/>
      <c r="C20" s="17"/>
      <c r="D20" s="25"/>
      <c r="E20" s="16"/>
      <c r="F20" s="17" t="s">
        <v>21</v>
      </c>
      <c r="G20" s="17">
        <f>12000*5</f>
        <v>60000</v>
      </c>
      <c r="H20" s="17">
        <v>0.042</v>
      </c>
      <c r="I20" s="26">
        <f t="shared" si="1"/>
        <v>2520</v>
      </c>
    </row>
    <row r="21" customHeight="1" spans="1:10">
      <c r="A21" s="24"/>
      <c r="B21" s="17"/>
      <c r="C21" s="17"/>
      <c r="D21" s="25"/>
      <c r="E21" s="16"/>
      <c r="F21" s="16" t="s">
        <v>185</v>
      </c>
      <c r="G21" s="17">
        <v>12000</v>
      </c>
      <c r="H21" s="17">
        <v>0.095</v>
      </c>
      <c r="I21" s="26">
        <f t="shared" si="1"/>
        <v>1140</v>
      </c>
      <c r="J21" s="1" t="s">
        <v>199</v>
      </c>
    </row>
    <row r="22" customHeight="1" spans="1:10">
      <c r="A22" s="12">
        <v>45502</v>
      </c>
      <c r="B22" s="13" t="s">
        <v>180</v>
      </c>
      <c r="C22" s="14">
        <v>58147</v>
      </c>
      <c r="D22" s="15" t="s">
        <v>200</v>
      </c>
      <c r="E22" s="16" t="s">
        <v>201</v>
      </c>
      <c r="F22" s="16" t="s">
        <v>20</v>
      </c>
      <c r="G22" s="17">
        <v>1448</v>
      </c>
      <c r="H22" s="17">
        <v>0.35</v>
      </c>
      <c r="I22" s="23">
        <f t="shared" si="1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183</v>
      </c>
      <c r="G24" s="17">
        <f>848*4</f>
        <v>3392</v>
      </c>
      <c r="H24" s="17">
        <v>0.042</v>
      </c>
      <c r="I24" s="23">
        <f t="shared" ref="I24:I34" si="2">G24*H24</f>
        <v>142.464</v>
      </c>
    </row>
    <row r="25" customHeight="1" spans="1:10">
      <c r="A25" s="12"/>
      <c r="B25" s="13"/>
      <c r="C25" s="13"/>
      <c r="D25" s="15"/>
      <c r="E25" s="16"/>
      <c r="F25" s="17" t="s">
        <v>184</v>
      </c>
      <c r="G25" s="17">
        <f>600*5</f>
        <v>3000</v>
      </c>
      <c r="H25" s="17">
        <v>0.042</v>
      </c>
      <c r="I25" s="23">
        <f t="shared" si="2"/>
        <v>126</v>
      </c>
    </row>
    <row r="26" customHeight="1" spans="1:10">
      <c r="A26" s="12"/>
      <c r="B26" s="13"/>
      <c r="C26" s="13"/>
      <c r="D26" s="15"/>
      <c r="E26" s="16"/>
      <c r="F26" s="16" t="s">
        <v>185</v>
      </c>
      <c r="G26" s="17">
        <v>1448</v>
      </c>
      <c r="H26" s="17">
        <v>0.095</v>
      </c>
      <c r="I26" s="23">
        <f t="shared" si="2"/>
        <v>137.56</v>
      </c>
    </row>
    <row r="27" customHeight="1" spans="1:10">
      <c r="A27" s="27">
        <v>45511</v>
      </c>
      <c r="B27" s="28" t="s">
        <v>186</v>
      </c>
      <c r="C27" s="28"/>
      <c r="D27" s="29" t="s">
        <v>202</v>
      </c>
      <c r="E27" s="30" t="s">
        <v>203</v>
      </c>
      <c r="F27" s="21" t="s">
        <v>189</v>
      </c>
      <c r="G27" s="22">
        <v>16000</v>
      </c>
      <c r="H27" s="28">
        <v>0.35</v>
      </c>
      <c r="I27" s="18">
        <f t="shared" si="2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2"/>
        <v>0</v>
      </c>
    </row>
    <row r="29" customHeight="1" spans="1:10">
      <c r="A29" s="31"/>
      <c r="B29" s="32"/>
      <c r="C29" s="32"/>
      <c r="D29" s="33"/>
      <c r="E29" s="34"/>
      <c r="F29" s="16" t="s">
        <v>204</v>
      </c>
      <c r="G29" s="17">
        <v>16000</v>
      </c>
      <c r="H29" s="17">
        <v>0.12</v>
      </c>
      <c r="I29" s="18">
        <f t="shared" si="2"/>
        <v>1920</v>
      </c>
    </row>
    <row r="30" customHeight="1" spans="1:10">
      <c r="A30" s="31"/>
      <c r="B30" s="32"/>
      <c r="C30" s="32"/>
      <c r="D30" s="33"/>
      <c r="E30" s="34"/>
      <c r="F30" s="20" t="s">
        <v>195</v>
      </c>
      <c r="G30" s="17">
        <f>16000*4</f>
        <v>64000</v>
      </c>
      <c r="H30" s="17">
        <v>0.042</v>
      </c>
      <c r="I30" s="18">
        <f t="shared" si="2"/>
        <v>2688</v>
      </c>
    </row>
    <row r="31" customHeight="1" spans="1:10">
      <c r="A31" s="31"/>
      <c r="B31" s="32"/>
      <c r="C31" s="32"/>
      <c r="D31" s="33"/>
      <c r="E31" s="34"/>
      <c r="F31" s="21" t="s">
        <v>191</v>
      </c>
      <c r="G31" s="22">
        <v>16000</v>
      </c>
      <c r="H31" s="28">
        <v>0.35</v>
      </c>
      <c r="I31" s="18">
        <f t="shared" si="2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2"/>
        <v>0</v>
      </c>
    </row>
    <row r="33" customHeight="1" spans="1:10">
      <c r="A33" s="31"/>
      <c r="B33" s="32"/>
      <c r="C33" s="32"/>
      <c r="D33" s="33"/>
      <c r="E33" s="34"/>
      <c r="F33" s="17" t="s">
        <v>196</v>
      </c>
      <c r="G33" s="17">
        <f>16000*4</f>
        <v>64000</v>
      </c>
      <c r="H33" s="17">
        <v>0.042</v>
      </c>
      <c r="I33" s="18">
        <f t="shared" si="2"/>
        <v>2688</v>
      </c>
      <c r="J33" s="1" t="s">
        <v>205</v>
      </c>
    </row>
    <row r="34" customHeight="1" spans="1:10">
      <c r="A34" s="36"/>
      <c r="B34" s="35"/>
      <c r="C34" s="35"/>
      <c r="D34" s="37"/>
      <c r="E34" s="38"/>
      <c r="F34" s="16" t="s">
        <v>206</v>
      </c>
      <c r="G34" s="17">
        <v>32000</v>
      </c>
      <c r="H34" s="17">
        <v>0.137</v>
      </c>
      <c r="I34" s="18">
        <f t="shared" si="2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207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208</v>
      </c>
      <c r="B39" s="41" t="s">
        <v>134</v>
      </c>
      <c r="C39" s="41" t="s">
        <v>135</v>
      </c>
      <c r="D39" s="42" t="s">
        <v>209</v>
      </c>
      <c r="E39" s="41" t="s">
        <v>210</v>
      </c>
      <c r="F39" s="43" t="s">
        <v>211</v>
      </c>
      <c r="G39" s="41" t="s">
        <v>139</v>
      </c>
      <c r="H39" s="41" t="s">
        <v>212</v>
      </c>
      <c r="I39" s="42" t="s">
        <v>213</v>
      </c>
      <c r="J39" s="41" t="s">
        <v>142</v>
      </c>
    </row>
    <row r="40" hidden="1" customHeight="1" spans="1:10">
      <c r="A40" s="41"/>
      <c r="B40" s="41"/>
      <c r="C40" s="41"/>
      <c r="D40" s="44" t="s">
        <v>214</v>
      </c>
      <c r="E40" s="41"/>
      <c r="F40" s="45" t="s">
        <v>215</v>
      </c>
      <c r="G40" s="41"/>
      <c r="H40" s="41"/>
      <c r="I40" s="46" t="s">
        <v>216</v>
      </c>
      <c r="J40" s="41"/>
    </row>
    <row r="41" hidden="1" customHeight="1" spans="1:10">
      <c r="A41" s="47">
        <v>1</v>
      </c>
      <c r="B41" s="48">
        <v>45559</v>
      </c>
      <c r="C41" s="41" t="s">
        <v>143</v>
      </c>
      <c r="D41" s="41" t="s">
        <v>217</v>
      </c>
      <c r="E41" s="41" t="s">
        <v>218</v>
      </c>
      <c r="F41" s="41" t="s">
        <v>219</v>
      </c>
      <c r="G41" s="41" t="s">
        <v>220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143</v>
      </c>
      <c r="D42" s="41" t="s">
        <v>221</v>
      </c>
      <c r="E42" s="41" t="s">
        <v>218</v>
      </c>
      <c r="F42" s="41" t="s">
        <v>219</v>
      </c>
      <c r="G42" s="41" t="s">
        <v>220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