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12月Emily-人民币" sheetId="31" r:id="rId4"/>
    <sheet name="12月Emily-美金" sheetId="30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'12月Emily-人民币'!$A$1:$J$24</definedName>
    <definedName name="_xlnm._FilterDatabase" localSheetId="4" hidden="1">'12月Emily-美金'!$A$1:$J$7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<sst xmlns="http://schemas.openxmlformats.org/spreadsheetml/2006/main" count="589" uniqueCount="221">
  <si>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</si>
  <si>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</si>
  <si>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</si>
  <si>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</si>
  <si>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</si>
  <si>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</si>
  <si>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</si>
  <si>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</si>
  <si>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</si>
  <si>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</si>
  <si>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</si>
  <si>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</si>
  <si>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</si>
  <si>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</si>
  <si>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</si>
  <si>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</si>
  <si>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</si>
  <si>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</si>
  <si>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</si>
  <si>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</si>
  <si>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</si>
  <si>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</si>
  <si>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</si>
  <si>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</si>
  <si>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</si>
  <si>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</si>
  <si>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</si>
  <si>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</si>
  <si>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</si>
  <si>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</si>
  <si>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</si>
  <si>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</si>
  <si>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</si>
  <si>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</si>
  <si>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</si>
  <si>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</si>
  <si>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</si>
  <si>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</si>
  <si>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</si>
  <si>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</si>
  <si>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</si>
  <si>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</si>
  <si>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</si>
  <si>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</si>
  <si>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</si>
  <si>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</si>
  <si>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</si>
  <si>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</si>
  <si>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</si>
  <si>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</si>
  <si>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</si>
  <si>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</si>
  <si>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</si>
  <si>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</si>
  <si>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</si>
  <si>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</si>
  <si>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</si>
  <si>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</si>
  <si>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</si>
  <si>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</si>
  <si>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</si>
  <si>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</si>
  <si>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</si>
  <si>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</si>
  <si>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</si>
  <si>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</si>
  <si>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</si>
  <si>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</si>
  <si>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</si>
  <si>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</si>
  <si>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</si>
  <si>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</si>
  <si>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</si>
  <si>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</si>
  <si>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</si>
  <si>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</si>
  <si>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</si>
  <si>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</si>
  <si>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</si>
  <si>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</si>
  <si>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</si>
  <si>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</si>
  <si>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</si>
  <si>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</si>
  <si>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</si>
  <si>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</si>
  <si>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</si>
  <si>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</si>
  <si>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</si>
  <si>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</si>
  <si>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</si>
  <si>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</si>
  <si>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</si>
  <si>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</si>
  <si>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</si>
  <si>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</si>
  <si>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</si>
  <si>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</si>
  <si>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</si>
  <si>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</si>
  <si>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</si>
  <si>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</si>
  <si>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</si>
  <si>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</si>
  <si>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</si>
  <si>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</si>
  <si>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</si>
  <si>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</si>
  <si>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</si>
  <si>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</si>
  <si>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</si>
  <si>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</si>
  <si>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</si>
  <si>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</si>
  <si>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</si>
  <si>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</si>
  <si>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</si>
  <si>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</si>
  <si>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43319
43320</t>
  </si>
  <si>
    <t>RBSKNJTD0107</t>
  </si>
  <si>
    <t>NABO 1332-046-205
BANGLADESH 男夹克</t>
  </si>
  <si>
    <t>小吊牌 HTBCGEN041 18*65mm</t>
  </si>
  <si>
    <t>同悦</t>
  </si>
  <si>
    <t>RBSKNJTD0116</t>
  </si>
  <si>
    <t>LINK 1536-046-205
BANGLADESH 男裤子</t>
  </si>
  <si>
    <t>白色缎带芯片洗标CLBCRFI001-60*25mm-RFID</t>
  </si>
  <si>
    <t>白色缎带芯片洗标CLBCRFI001-60*25mm-RFID大货样</t>
  </si>
  <si>
    <t>少开金额</t>
  </si>
  <si>
    <t>白色织标WLBCGEN020(06B）-85*20mm</t>
  </si>
  <si>
    <t>多开金额</t>
  </si>
  <si>
    <t>白色吊牌HPBCGEN011-60*95mm-RFID LOGO-新版</t>
  </si>
  <si>
    <t>46904
46906
46907</t>
  </si>
  <si>
    <t>RBSKNJTD0120</t>
  </si>
  <si>
    <t>NITZER 1795-046-401/811
China 男裤子</t>
  </si>
  <si>
    <t>白色RFID织标WLBCRFI015-65*20mm</t>
  </si>
  <si>
    <t>白色RFID织标WLBCRFI015-65*20mm-免费损耗1%</t>
  </si>
  <si>
    <t>白色RFID织标WLBCRFI015-65*20mm-大货样</t>
  </si>
  <si>
    <t>王巧</t>
  </si>
  <si>
    <t>黑色 吊绳 MRBCGEN004-320*1.5mm</t>
  </si>
  <si>
    <t>6776-046款差额</t>
  </si>
  <si>
    <t>5419-046款差额</t>
  </si>
  <si>
    <t>6793-046款差额</t>
  </si>
  <si>
    <t>5420-046款差额</t>
  </si>
  <si>
    <t>5424-046款差额</t>
  </si>
  <si>
    <t>6412-046款差额</t>
  </si>
  <si>
    <t>共</t>
  </si>
  <si>
    <t>2025.11.13</t>
  </si>
  <si>
    <t>黑色织标WLBCRFI006-51*51mm-RFID</t>
  </si>
  <si>
    <t>黑色织标WLBCRFI006-51*51mm-免费损耗1%</t>
  </si>
  <si>
    <t>黑色织标WLBCRFI006-51*51mm-大货样</t>
  </si>
  <si>
    <t>11月对账单</t>
  </si>
  <si>
    <t>2025.11.22</t>
  </si>
  <si>
    <t>黑色织标WLBCGEN013-51*51mm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</si>
  <si>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</si>
  <si>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</si>
  <si>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</si>
  <si>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</si>
  <si>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</si>
  <si>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</si>
  <si>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</si>
  <si>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</si>
  <si>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</si>
  <si>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</si>
  <si>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</si>
  <si>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</si>
  <si>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</si>
  <si>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</si>
  <si>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</si>
  <si>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</si>
  <si>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主标</t>
  </si>
  <si>
    <t>千克</t>
  </si>
  <si>
    <t>1332-046</t>
  </si>
  <si>
    <t>吊绳</t>
  </si>
  <si>
    <t>GW2025BSKB019</t>
  </si>
  <si>
    <t>织标</t>
  </si>
  <si>
    <t>吊牌</t>
  </si>
  <si>
    <t>1536-046</t>
  </si>
  <si>
    <t>芯片洗标</t>
  </si>
  <si>
    <t>GW2025BSKB021</t>
  </si>
  <si>
    <t>纸板-35*54cm-300g BKZC25004-新</t>
  </si>
  <si>
    <t>白色吊牌HPBCGEN001-60*95mm-1%损耗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</si>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</sst>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20" fillId="5" borderId="1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179" fontId="19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8" fontId="15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5" fillId="3" borderId="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8" fontId="15" fillId="3" borderId="10" xfId="0" applyNumberFormat="1" applyFont="1" applyFill="1" applyBorder="1" applyAlignment="1">
      <alignment horizontal="center" vertical="center" wrapText="1"/>
    </xf>
    <xf numFmtId="8" fontId="15" fillId="4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4" borderId="3" xfId="0" applyNumberFormat="1" applyFont="1" applyFill="1" applyBorder="1" applyAlignment="1">
      <alignment horizontal="center" vertical="center" wrapText="1"/>
    </xf>
    <xf numFmtId="8" fontId="15" fillId="4" borderId="5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17">
        <v>45439</v>
      </c>
      <c r="B3" s="15" t="s">
        <v>15</v>
      </c>
      <c r="C3" s="118">
        <v>54401</v>
      </c>
      <c r="D3" s="119" t="s">
        <v>16</v>
      </c>
      <c r="E3" s="118" t="s">
        <v>17</v>
      </c>
      <c r="F3" s="118" t="s">
        <v>18</v>
      </c>
      <c r="G3" s="120">
        <v>10500</v>
      </c>
      <c r="H3" s="120">
        <f t="shared" ref="H3:H32" si="0">G3-I3</f>
        <v>500</v>
      </c>
      <c r="I3" s="118">
        <v>10000</v>
      </c>
      <c r="J3" s="20">
        <v>0.368</v>
      </c>
      <c r="K3" s="121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17"/>
      <c r="B4" s="15"/>
      <c r="C4" s="118"/>
      <c r="D4" s="119"/>
      <c r="E4" s="118"/>
      <c r="F4" s="122">
        <v>45476</v>
      </c>
      <c r="G4" s="120">
        <v>11582</v>
      </c>
      <c r="H4" s="120">
        <f t="shared" si="0"/>
        <v>554</v>
      </c>
      <c r="I4" s="118">
        <v>11028</v>
      </c>
      <c r="J4" s="20">
        <v>0.368</v>
      </c>
      <c r="K4" s="121">
        <f t="shared" si="1"/>
        <v>4058.304</v>
      </c>
      <c r="L4" s="123"/>
      <c r="M4" s="20"/>
      <c r="N4" s="20"/>
      <c r="O4" s="20"/>
    </row>
    <row r="5" ht="16.5" spans="1:15">
      <c r="A5" s="117"/>
      <c r="B5" s="15"/>
      <c r="C5" s="118"/>
      <c r="D5" s="119"/>
      <c r="E5" s="118"/>
      <c r="F5" s="118" t="s">
        <v>18</v>
      </c>
      <c r="G5" s="120">
        <v>10500</v>
      </c>
      <c r="H5" s="120">
        <f t="shared" si="0"/>
        <v>500</v>
      </c>
      <c r="I5" s="118">
        <v>10000</v>
      </c>
      <c r="J5" s="15">
        <f>0.042*8</f>
        <v>0.336</v>
      </c>
      <c r="K5" s="121">
        <f t="shared" si="1"/>
        <v>3360</v>
      </c>
      <c r="L5" s="121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17"/>
      <c r="B6" s="15"/>
      <c r="C6" s="118"/>
      <c r="D6" s="119"/>
      <c r="E6" s="118"/>
      <c r="F6" s="122">
        <v>45476</v>
      </c>
      <c r="G6" s="120">
        <v>11583</v>
      </c>
      <c r="H6" s="120">
        <f t="shared" si="0"/>
        <v>555</v>
      </c>
      <c r="I6" s="118">
        <v>11028</v>
      </c>
      <c r="J6" s="15">
        <f>0.042*8</f>
        <v>0.336</v>
      </c>
      <c r="K6" s="121">
        <f t="shared" si="1"/>
        <v>3705.408</v>
      </c>
      <c r="L6" s="124"/>
      <c r="M6" s="20"/>
      <c r="N6" s="20"/>
      <c r="O6" s="20"/>
    </row>
    <row r="7" ht="16" customHeight="1" spans="1:15">
      <c r="A7" s="117"/>
      <c r="B7" s="15"/>
      <c r="C7" s="118"/>
      <c r="D7" s="119"/>
      <c r="E7" s="118"/>
      <c r="F7" s="122">
        <v>45476</v>
      </c>
      <c r="G7" s="120">
        <v>22079.4</v>
      </c>
      <c r="H7" s="120">
        <f t="shared" si="0"/>
        <v>1051.4</v>
      </c>
      <c r="I7" s="118">
        <v>21028</v>
      </c>
      <c r="J7" s="20">
        <v>0.294</v>
      </c>
      <c r="K7" s="121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17"/>
      <c r="B8" s="15"/>
      <c r="C8" s="118"/>
      <c r="D8" s="119"/>
      <c r="E8" s="118"/>
      <c r="F8" s="122">
        <v>45476</v>
      </c>
      <c r="G8" s="120">
        <v>22079.4</v>
      </c>
      <c r="H8" s="120">
        <f t="shared" si="0"/>
        <v>1051.4</v>
      </c>
      <c r="I8" s="118">
        <v>21028</v>
      </c>
      <c r="J8" s="20">
        <v>0.116</v>
      </c>
      <c r="K8" s="121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17">
        <v>45439</v>
      </c>
      <c r="B9" s="15" t="s">
        <v>15</v>
      </c>
      <c r="C9" s="118">
        <v>54404</v>
      </c>
      <c r="D9" s="119" t="s">
        <v>23</v>
      </c>
      <c r="E9" s="118" t="s">
        <v>24</v>
      </c>
      <c r="F9" s="122">
        <v>45470</v>
      </c>
      <c r="G9" s="120">
        <f>I9*1.05</f>
        <v>31500</v>
      </c>
      <c r="H9" s="120">
        <f t="shared" si="0"/>
        <v>1500</v>
      </c>
      <c r="I9" s="118">
        <v>30000</v>
      </c>
      <c r="J9" s="20">
        <v>0.368</v>
      </c>
      <c r="K9" s="121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17"/>
      <c r="B10" s="15"/>
      <c r="C10" s="118"/>
      <c r="D10" s="119"/>
      <c r="E10" s="118"/>
      <c r="F10" s="122">
        <v>45476</v>
      </c>
      <c r="G10" s="120">
        <v>1605</v>
      </c>
      <c r="H10" s="120">
        <f t="shared" si="0"/>
        <v>79</v>
      </c>
      <c r="I10" s="118">
        <v>1526</v>
      </c>
      <c r="J10" s="20">
        <v>0.368</v>
      </c>
      <c r="K10" s="121">
        <f t="shared" si="1"/>
        <v>561.568</v>
      </c>
      <c r="L10" s="123"/>
      <c r="M10" s="20"/>
      <c r="N10" s="15"/>
      <c r="O10" s="20"/>
    </row>
    <row r="11" ht="16.5" spans="1:15">
      <c r="A11" s="117"/>
      <c r="B11" s="15"/>
      <c r="C11" s="118"/>
      <c r="D11" s="119"/>
      <c r="E11" s="118"/>
      <c r="F11" s="122">
        <v>45470</v>
      </c>
      <c r="G11" s="120">
        <f>I11*1.05</f>
        <v>31500</v>
      </c>
      <c r="H11" s="120">
        <f t="shared" si="0"/>
        <v>1500</v>
      </c>
      <c r="I11" s="118">
        <v>30000</v>
      </c>
      <c r="J11" s="15">
        <f>0.042*6</f>
        <v>0.252</v>
      </c>
      <c r="K11" s="121">
        <f t="shared" si="1"/>
        <v>7560</v>
      </c>
      <c r="L11" s="121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17"/>
      <c r="B12" s="15"/>
      <c r="C12" s="118"/>
      <c r="D12" s="119"/>
      <c r="E12" s="118"/>
      <c r="F12" s="122">
        <v>45476</v>
      </c>
      <c r="G12" s="120">
        <v>1607</v>
      </c>
      <c r="H12" s="120">
        <f t="shared" si="0"/>
        <v>81</v>
      </c>
      <c r="I12" s="118">
        <v>1526</v>
      </c>
      <c r="J12" s="15">
        <f>0.042*6</f>
        <v>0.252</v>
      </c>
      <c r="K12" s="121">
        <f t="shared" si="1"/>
        <v>384.552</v>
      </c>
      <c r="L12" s="124"/>
      <c r="M12" s="20"/>
      <c r="N12" s="20"/>
      <c r="O12" s="20"/>
    </row>
    <row r="13" ht="16" customHeight="1" spans="1:15">
      <c r="A13" s="117"/>
      <c r="B13" s="15"/>
      <c r="C13" s="118"/>
      <c r="D13" s="119"/>
      <c r="E13" s="118"/>
      <c r="F13" s="122">
        <v>45476</v>
      </c>
      <c r="G13" s="120">
        <v>33102</v>
      </c>
      <c r="H13" s="120">
        <f t="shared" si="0"/>
        <v>1576</v>
      </c>
      <c r="I13" s="118">
        <v>31526</v>
      </c>
      <c r="J13" s="20">
        <v>0.294</v>
      </c>
      <c r="K13" s="121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17"/>
      <c r="B14" s="15"/>
      <c r="C14" s="118"/>
      <c r="D14" s="119"/>
      <c r="E14" s="118"/>
      <c r="F14" s="122">
        <v>45476</v>
      </c>
      <c r="G14" s="120">
        <v>33102</v>
      </c>
      <c r="H14" s="120">
        <f t="shared" si="0"/>
        <v>1576</v>
      </c>
      <c r="I14" s="118">
        <v>31526</v>
      </c>
      <c r="J14" s="20">
        <v>0.116</v>
      </c>
      <c r="K14" s="121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17">
        <v>45477</v>
      </c>
      <c r="B15" s="15" t="s">
        <v>26</v>
      </c>
      <c r="C15" s="118">
        <v>58394</v>
      </c>
      <c r="D15" s="119" t="s">
        <v>27</v>
      </c>
      <c r="E15" s="118" t="s">
        <v>28</v>
      </c>
      <c r="F15" s="122">
        <v>45484</v>
      </c>
      <c r="G15" s="120">
        <f>I15*1.05</f>
        <v>771.75</v>
      </c>
      <c r="H15" s="120">
        <f t="shared" si="0"/>
        <v>36.75</v>
      </c>
      <c r="I15" s="118">
        <v>735</v>
      </c>
      <c r="J15" s="20">
        <v>0.254</v>
      </c>
      <c r="K15" s="121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17"/>
      <c r="B16" s="15"/>
      <c r="C16" s="118"/>
      <c r="D16" s="119"/>
      <c r="E16" s="118"/>
      <c r="F16" s="122">
        <v>45484</v>
      </c>
      <c r="G16" s="120">
        <f>I16*1.05</f>
        <v>771.75</v>
      </c>
      <c r="H16" s="120">
        <f t="shared" si="0"/>
        <v>36.75</v>
      </c>
      <c r="I16" s="118">
        <v>735</v>
      </c>
      <c r="J16" s="20">
        <v>0.15</v>
      </c>
      <c r="K16" s="121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17"/>
      <c r="B17" s="15"/>
      <c r="C17" s="118"/>
      <c r="D17" s="119"/>
      <c r="E17" s="118"/>
      <c r="F17" s="122">
        <v>45484</v>
      </c>
      <c r="G17" s="120">
        <v>2200</v>
      </c>
      <c r="H17" s="120">
        <f t="shared" si="0"/>
        <v>100</v>
      </c>
      <c r="I17" s="118">
        <v>2100</v>
      </c>
      <c r="J17" s="20">
        <v>0.12</v>
      </c>
      <c r="K17" s="121">
        <f t="shared" si="1"/>
        <v>252</v>
      </c>
      <c r="L17" s="121" t="s">
        <v>31</v>
      </c>
      <c r="M17" s="20"/>
      <c r="N17" s="20"/>
      <c r="O17" s="20"/>
    </row>
    <row r="18" ht="32" customHeight="1" spans="1:15">
      <c r="A18" s="117"/>
      <c r="B18" s="15"/>
      <c r="C18" s="118"/>
      <c r="D18" s="119"/>
      <c r="E18" s="118"/>
      <c r="F18" s="122">
        <v>45485</v>
      </c>
      <c r="G18" s="120">
        <v>30500</v>
      </c>
      <c r="H18" s="120">
        <f t="shared" si="0"/>
        <v>8</v>
      </c>
      <c r="I18" s="118">
        <v>30492</v>
      </c>
      <c r="J18" s="20">
        <v>0.12</v>
      </c>
      <c r="K18" s="121">
        <f t="shared" si="1"/>
        <v>3659.04</v>
      </c>
      <c r="L18" s="124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25">
        <v>45484</v>
      </c>
      <c r="G19" s="120">
        <v>561</v>
      </c>
      <c r="H19" s="120">
        <f t="shared" si="0"/>
        <v>26</v>
      </c>
      <c r="I19" s="13">
        <v>535</v>
      </c>
      <c r="J19" s="20">
        <v>0.254</v>
      </c>
      <c r="K19" s="121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25">
        <v>45484</v>
      </c>
      <c r="G20" s="120">
        <v>561</v>
      </c>
      <c r="H20" s="120">
        <f t="shared" si="0"/>
        <v>26</v>
      </c>
      <c r="I20" s="13">
        <v>535</v>
      </c>
      <c r="J20" s="20">
        <v>0.15</v>
      </c>
      <c r="K20" s="121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17">
        <v>45483</v>
      </c>
      <c r="B21" s="15" t="s">
        <v>26</v>
      </c>
      <c r="C21" s="118" t="s">
        <v>34</v>
      </c>
      <c r="D21" s="119" t="s">
        <v>35</v>
      </c>
      <c r="E21" s="118" t="s">
        <v>36</v>
      </c>
      <c r="F21" s="122">
        <v>45491</v>
      </c>
      <c r="G21" s="120">
        <f t="shared" ref="G21:G32" si="2">I21*1.05</f>
        <v>25213.65</v>
      </c>
      <c r="H21" s="120">
        <f t="shared" si="0"/>
        <v>1200.65</v>
      </c>
      <c r="I21" s="13">
        <v>24013</v>
      </c>
      <c r="J21" s="20">
        <v>0.368</v>
      </c>
      <c r="K21" s="121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17"/>
      <c r="B22" s="15"/>
      <c r="C22" s="118"/>
      <c r="D22" s="119"/>
      <c r="E22" s="118"/>
      <c r="F22" s="122">
        <v>45491</v>
      </c>
      <c r="G22" s="120">
        <f t="shared" si="2"/>
        <v>25213.65</v>
      </c>
      <c r="H22" s="120">
        <f t="shared" si="0"/>
        <v>1200.65</v>
      </c>
      <c r="I22" s="13">
        <v>24013</v>
      </c>
      <c r="J22" s="15">
        <f>0.042*7</f>
        <v>0.294</v>
      </c>
      <c r="K22" s="121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17"/>
      <c r="B23" s="15"/>
      <c r="C23" s="118"/>
      <c r="D23" s="119"/>
      <c r="E23" s="118"/>
      <c r="F23" s="122">
        <v>45491</v>
      </c>
      <c r="G23" s="120">
        <f t="shared" si="2"/>
        <v>25213.65</v>
      </c>
      <c r="H23" s="120">
        <f t="shared" si="0"/>
        <v>1200.65</v>
      </c>
      <c r="I23" s="13">
        <v>24013</v>
      </c>
      <c r="J23" s="20">
        <v>0.294</v>
      </c>
      <c r="K23" s="121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17"/>
      <c r="B24" s="15"/>
      <c r="C24" s="118"/>
      <c r="D24" s="119"/>
      <c r="E24" s="118"/>
      <c r="F24" s="122">
        <v>45491</v>
      </c>
      <c r="G24" s="120">
        <f t="shared" si="2"/>
        <v>25213.65</v>
      </c>
      <c r="H24" s="120">
        <f t="shared" si="0"/>
        <v>1200.65</v>
      </c>
      <c r="I24" s="13">
        <v>24013</v>
      </c>
      <c r="J24" s="20">
        <v>0.116</v>
      </c>
      <c r="K24" s="121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17">
        <v>45492</v>
      </c>
      <c r="B25" s="15" t="s">
        <v>39</v>
      </c>
      <c r="C25" s="118" t="s">
        <v>40</v>
      </c>
      <c r="D25" s="119" t="s">
        <v>41</v>
      </c>
      <c r="E25" s="118" t="s">
        <v>42</v>
      </c>
      <c r="F25" s="122">
        <v>45503</v>
      </c>
      <c r="G25" s="120">
        <f t="shared" si="2"/>
        <v>10500</v>
      </c>
      <c r="H25" s="120">
        <f t="shared" si="0"/>
        <v>500</v>
      </c>
      <c r="I25" s="13">
        <v>10000</v>
      </c>
      <c r="J25" s="20">
        <v>0.368</v>
      </c>
      <c r="K25" s="121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17"/>
      <c r="B26" s="15"/>
      <c r="C26" s="118"/>
      <c r="D26" s="119"/>
      <c r="E26" s="118"/>
      <c r="F26" s="122">
        <v>45503</v>
      </c>
      <c r="G26" s="120">
        <f t="shared" si="2"/>
        <v>10500</v>
      </c>
      <c r="H26" s="120">
        <f t="shared" si="0"/>
        <v>500</v>
      </c>
      <c r="I26" s="13">
        <v>10000</v>
      </c>
      <c r="J26" s="15">
        <f>0.042*7</f>
        <v>0.294</v>
      </c>
      <c r="K26" s="121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17"/>
      <c r="B27" s="15"/>
      <c r="C27" s="118"/>
      <c r="D27" s="119"/>
      <c r="E27" s="118"/>
      <c r="F27" s="122">
        <v>45503</v>
      </c>
      <c r="G27" s="120">
        <f t="shared" si="2"/>
        <v>10500</v>
      </c>
      <c r="H27" s="120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17"/>
      <c r="B28" s="15"/>
      <c r="C28" s="118"/>
      <c r="D28" s="119"/>
      <c r="E28" s="118"/>
      <c r="F28" s="122">
        <v>45503</v>
      </c>
      <c r="G28" s="120">
        <f t="shared" si="2"/>
        <v>10500</v>
      </c>
      <c r="H28" s="120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17">
        <v>45499</v>
      </c>
      <c r="B29" s="15" t="s">
        <v>39</v>
      </c>
      <c r="C29" s="118" t="s">
        <v>43</v>
      </c>
      <c r="D29" s="119" t="s">
        <v>44</v>
      </c>
      <c r="E29" s="118" t="s">
        <v>45</v>
      </c>
      <c r="F29" s="122">
        <v>45503</v>
      </c>
      <c r="G29" s="120">
        <f t="shared" si="2"/>
        <v>9765</v>
      </c>
      <c r="H29" s="120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17"/>
      <c r="B30" s="15"/>
      <c r="C30" s="118"/>
      <c r="D30" s="119"/>
      <c r="E30" s="118"/>
      <c r="F30" s="122">
        <v>45503</v>
      </c>
      <c r="G30" s="120">
        <f t="shared" si="2"/>
        <v>9765</v>
      </c>
      <c r="H30" s="120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17"/>
      <c r="B31" s="15"/>
      <c r="C31" s="118"/>
      <c r="D31" s="119"/>
      <c r="E31" s="118"/>
      <c r="F31" s="122">
        <v>45506</v>
      </c>
      <c r="G31" s="120">
        <f t="shared" si="2"/>
        <v>9765</v>
      </c>
      <c r="H31" s="120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17"/>
      <c r="B32" s="15"/>
      <c r="C32" s="118"/>
      <c r="D32" s="119"/>
      <c r="E32" s="118"/>
      <c r="F32" s="122">
        <v>45506</v>
      </c>
      <c r="G32" s="120">
        <f t="shared" si="2"/>
        <v>9765</v>
      </c>
      <c r="H32" s="120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26">
        <v>45439</v>
      </c>
      <c r="B33" s="127" t="s">
        <v>15</v>
      </c>
      <c r="C33" s="128">
        <v>54401</v>
      </c>
      <c r="D33" s="129" t="s">
        <v>16</v>
      </c>
      <c r="E33" s="128" t="s">
        <v>17</v>
      </c>
      <c r="F33" s="118" t="s">
        <v>46</v>
      </c>
      <c r="G33" s="13">
        <v>0</v>
      </c>
      <c r="H33" s="13">
        <v>0</v>
      </c>
      <c r="I33" s="13">
        <v>10000</v>
      </c>
      <c r="J33" s="15">
        <v>0.042</v>
      </c>
      <c r="K33" s="121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26">
        <v>45439</v>
      </c>
      <c r="B34" s="127" t="s">
        <v>15</v>
      </c>
      <c r="C34" s="128">
        <v>54404</v>
      </c>
      <c r="D34" s="129" t="s">
        <v>23</v>
      </c>
      <c r="E34" s="128" t="s">
        <v>24</v>
      </c>
      <c r="F34" s="118" t="s">
        <v>46</v>
      </c>
      <c r="G34" s="13">
        <v>0</v>
      </c>
      <c r="H34" s="13">
        <v>0</v>
      </c>
      <c r="I34" s="13">
        <v>30000</v>
      </c>
      <c r="J34" s="15">
        <v>0.042</v>
      </c>
      <c r="K34" s="121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17">
        <v>45477</v>
      </c>
      <c r="B35" s="15" t="s">
        <v>26</v>
      </c>
      <c r="C35" s="118">
        <v>58401</v>
      </c>
      <c r="D35" s="119" t="s">
        <v>32</v>
      </c>
      <c r="E35" s="118" t="s">
        <v>33</v>
      </c>
      <c r="F35" s="122">
        <v>45484</v>
      </c>
      <c r="G35" s="120">
        <v>32552</v>
      </c>
      <c r="H35" s="120">
        <f>G35-I35</f>
        <v>1550</v>
      </c>
      <c r="I35" s="13">
        <v>31002</v>
      </c>
      <c r="J35" s="20">
        <v>0.1</v>
      </c>
      <c r="K35" s="121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</f>
        <v>8526</v>
      </c>
      <c r="I8" s="35">
        <f>0.042*5</f>
        <v>0.21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</f>
        <v>3200</v>
      </c>
      <c r="I21" s="34">
        <f>0.042*5</f>
        <v>0.21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</f>
        <v>3013</v>
      </c>
      <c r="I29" s="34">
        <f>0.042*5</f>
        <v>0.21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>H33*I33</f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</f>
        <v>10001</v>
      </c>
      <c r="I34" s="34">
        <f>0.042*5</f>
        <v>0.21</v>
      </c>
      <c r="J34" s="34">
        <f>H34*I34</f>
        <v>2100.21</v>
      </c>
    </row>
    <row r="35" ht="16.5" spans="1:10">
      <c r="A35" s="28">
        <v>45733</v>
      </c>
      <c r="B35" s="29" t="s">
        <v>39</v>
      </c>
      <c r="C35" s="29" t="s">
        <v>43</v>
      </c>
      <c r="D35" s="73" t="s">
        <v>88</v>
      </c>
      <c r="E35" s="29" t="s">
        <v>89</v>
      </c>
      <c r="F35" s="67" t="s">
        <v>83</v>
      </c>
      <c r="G35" s="35" t="s">
        <v>90</v>
      </c>
      <c r="H35" s="74">
        <f>1414+2424+2929+2121+1212</f>
        <v>10100</v>
      </c>
      <c r="I35" s="68">
        <v>1.07</v>
      </c>
      <c r="J35" s="68">
        <f>H35*I35</f>
        <v>10807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f>10000*0.01</f>
        <v>100</v>
      </c>
      <c r="I36" s="68">
        <v>0</v>
      </c>
      <c r="J36" s="68">
        <v>0</v>
      </c>
    </row>
    <row r="37" ht="16.5" spans="1:10">
      <c r="A37" s="28"/>
      <c r="B37" s="29"/>
      <c r="C37" s="29"/>
      <c r="D37" s="73"/>
      <c r="E37" s="29"/>
      <c r="F37" s="70"/>
      <c r="G37" s="35" t="s">
        <v>91</v>
      </c>
      <c r="H37" s="74">
        <f>1442+2472+2987+2163+1236-10100</f>
        <v>200</v>
      </c>
      <c r="I37" s="68">
        <v>1.07</v>
      </c>
      <c r="J37" s="68">
        <f t="shared" ref="J37:J62" si="2">H37*I37</f>
        <v>214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35">
        <f>840+1440+1740+1260+720+560+960+1160+840+480</f>
        <v>10000</v>
      </c>
      <c r="I38" s="34">
        <v>0.28</v>
      </c>
      <c r="J38" s="34">
        <f t="shared" si="2"/>
        <v>2800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35">
        <f>1400+2400+2900+2100+1200</f>
        <v>10000</v>
      </c>
      <c r="I39" s="34">
        <v>0.11</v>
      </c>
      <c r="J39" s="34">
        <f t="shared" si="2"/>
        <v>1100</v>
      </c>
    </row>
    <row r="40" ht="16.5" spans="1:10">
      <c r="A40" s="28"/>
      <c r="B40" s="29"/>
      <c r="C40" s="29"/>
      <c r="D40" s="73"/>
      <c r="E40" s="29"/>
      <c r="F40" s="71"/>
      <c r="G40" s="34" t="s">
        <v>60</v>
      </c>
      <c r="H40" s="34">
        <f>10000</f>
        <v>10000</v>
      </c>
      <c r="I40" s="34">
        <f>0.042*5</f>
        <v>0.21</v>
      </c>
      <c r="J40" s="34">
        <f t="shared" si="2"/>
        <v>2100</v>
      </c>
    </row>
    <row r="41" ht="16.5" spans="1:10">
      <c r="A41" s="28">
        <v>45734</v>
      </c>
      <c r="B41" s="29" t="s">
        <v>39</v>
      </c>
      <c r="C41" s="29" t="s">
        <v>92</v>
      </c>
      <c r="D41" s="73" t="s">
        <v>93</v>
      </c>
      <c r="E41" s="29" t="s">
        <v>94</v>
      </c>
      <c r="F41" s="67" t="s">
        <v>83</v>
      </c>
      <c r="G41" s="35" t="s">
        <v>68</v>
      </c>
      <c r="H41" s="75">
        <v>9283</v>
      </c>
      <c r="I41" s="68">
        <v>1.07</v>
      </c>
      <c r="J41" s="68">
        <f t="shared" si="2"/>
        <v>9932.81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v>90</v>
      </c>
      <c r="I42" s="68">
        <v>0</v>
      </c>
      <c r="J42" s="68">
        <f t="shared" si="2"/>
        <v>0</v>
      </c>
    </row>
    <row r="43" ht="16.5" spans="1:10">
      <c r="A43" s="28"/>
      <c r="B43" s="29"/>
      <c r="C43" s="29"/>
      <c r="D43" s="73"/>
      <c r="E43" s="29"/>
      <c r="F43" s="70"/>
      <c r="G43" s="29" t="s">
        <v>95</v>
      </c>
      <c r="H43" s="74">
        <f>4*5+5</f>
        <v>25</v>
      </c>
      <c r="I43" s="68">
        <v>0</v>
      </c>
      <c r="J43" s="68">
        <f t="shared" si="2"/>
        <v>0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74">
        <f>3000+3000+3000+13</f>
        <v>9013</v>
      </c>
      <c r="I44" s="34">
        <v>0.28</v>
      </c>
      <c r="J44" s="68">
        <f t="shared" si="2"/>
        <v>2523.64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74">
        <f>3000+3000+3000+13</f>
        <v>9013</v>
      </c>
      <c r="I45" s="34">
        <v>0.11</v>
      </c>
      <c r="J45" s="68">
        <f t="shared" si="2"/>
        <v>991.43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9013</f>
        <v>9013</v>
      </c>
      <c r="I46" s="34">
        <f>0.042*5</f>
        <v>0.21</v>
      </c>
      <c r="J46" s="34">
        <f t="shared" si="2"/>
        <v>1892.73</v>
      </c>
    </row>
    <row r="47" ht="16.5" spans="1:10">
      <c r="A47" s="28">
        <v>45738</v>
      </c>
      <c r="B47" s="29" t="s">
        <v>39</v>
      </c>
      <c r="C47" s="29" t="s">
        <v>96</v>
      </c>
      <c r="D47" s="73" t="s">
        <v>97</v>
      </c>
      <c r="E47" s="29" t="s">
        <v>98</v>
      </c>
      <c r="F47" s="67" t="s">
        <v>83</v>
      </c>
      <c r="G47" s="35" t="s">
        <v>68</v>
      </c>
      <c r="H47" s="68">
        <f>999+2338+4573+3203+1246</f>
        <v>12359</v>
      </c>
      <c r="I47" s="68">
        <v>1.07</v>
      </c>
      <c r="J47" s="68">
        <f t="shared" si="2"/>
        <v>13224.13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68">
        <f>12000*0.01</f>
        <v>120</v>
      </c>
      <c r="I48" s="68">
        <v>0</v>
      </c>
      <c r="J48" s="68">
        <f t="shared" si="2"/>
        <v>0</v>
      </c>
    </row>
    <row r="49" ht="16.5" spans="1:10">
      <c r="A49" s="28"/>
      <c r="B49" s="29"/>
      <c r="C49" s="29"/>
      <c r="D49" s="73"/>
      <c r="E49" s="29"/>
      <c r="F49" s="70"/>
      <c r="G49" s="35" t="s">
        <v>72</v>
      </c>
      <c r="H49" s="34">
        <v>2900</v>
      </c>
      <c r="I49" s="34">
        <v>0.28</v>
      </c>
      <c r="J49" s="68">
        <f t="shared" si="2"/>
        <v>812</v>
      </c>
    </row>
    <row r="50" ht="16.5" spans="1:10">
      <c r="A50" s="28"/>
      <c r="B50" s="29"/>
      <c r="C50" s="29"/>
      <c r="D50" s="73"/>
      <c r="E50" s="29"/>
      <c r="F50" s="70"/>
      <c r="G50" s="34" t="s">
        <v>22</v>
      </c>
      <c r="H50" s="34">
        <f>2900+2000</f>
        <v>4900</v>
      </c>
      <c r="I50" s="34">
        <v>0.11</v>
      </c>
      <c r="J50" s="68">
        <f t="shared" si="2"/>
        <v>539</v>
      </c>
    </row>
    <row r="51" ht="16.5" spans="1:10">
      <c r="A51" s="28"/>
      <c r="B51" s="29"/>
      <c r="C51" s="29"/>
      <c r="D51" s="73"/>
      <c r="E51" s="29"/>
      <c r="F51" s="70"/>
      <c r="G51" s="35" t="s">
        <v>79</v>
      </c>
      <c r="H51" s="34">
        <v>2000</v>
      </c>
      <c r="I51" s="34">
        <v>0.24</v>
      </c>
      <c r="J51" s="68">
        <f t="shared" si="2"/>
        <v>480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12000</f>
        <v>12000</v>
      </c>
      <c r="I52" s="34">
        <f>0.042*5</f>
        <v>0.21</v>
      </c>
      <c r="J52" s="34">
        <f t="shared" si="2"/>
        <v>2520</v>
      </c>
    </row>
    <row r="53" ht="16.5" spans="1:10">
      <c r="A53" s="28">
        <v>45748</v>
      </c>
      <c r="B53" s="29" t="s">
        <v>39</v>
      </c>
      <c r="C53" s="29" t="s">
        <v>99</v>
      </c>
      <c r="D53" s="73" t="s">
        <v>100</v>
      </c>
      <c r="E53" s="29" t="s">
        <v>101</v>
      </c>
      <c r="F53" s="72" t="s">
        <v>102</v>
      </c>
      <c r="G53" s="35" t="s">
        <v>103</v>
      </c>
      <c r="H53" s="34">
        <f>8200+13+2400</f>
        <v>10613</v>
      </c>
      <c r="I53" s="34">
        <v>0.85</v>
      </c>
      <c r="J53" s="34">
        <f t="shared" si="2"/>
        <v>9021.05</v>
      </c>
    </row>
    <row r="54" ht="16.5" spans="1:10">
      <c r="A54" s="28"/>
      <c r="B54" s="29"/>
      <c r="C54" s="29"/>
      <c r="D54" s="73"/>
      <c r="E54" s="29"/>
      <c r="F54" s="72"/>
      <c r="G54" s="35" t="s">
        <v>104</v>
      </c>
      <c r="H54" s="34">
        <v>106</v>
      </c>
      <c r="I54" s="34">
        <v>0</v>
      </c>
      <c r="J54" s="34">
        <f t="shared" si="2"/>
        <v>0</v>
      </c>
    </row>
    <row r="55" ht="16.5" spans="1:10">
      <c r="A55" s="28"/>
      <c r="B55" s="29"/>
      <c r="C55" s="29"/>
      <c r="D55" s="73"/>
      <c r="E55" s="29"/>
      <c r="F55" s="72"/>
      <c r="G55" s="35" t="s">
        <v>105</v>
      </c>
      <c r="H55" s="34">
        <f>5*5+5</f>
        <v>30</v>
      </c>
      <c r="I55" s="34">
        <v>0</v>
      </c>
      <c r="J55" s="34">
        <f t="shared" si="2"/>
        <v>0</v>
      </c>
    </row>
    <row r="56" ht="16.5" spans="1:10">
      <c r="A56" s="28"/>
      <c r="B56" s="29"/>
      <c r="C56" s="29"/>
      <c r="D56" s="73"/>
      <c r="E56" s="29"/>
      <c r="F56" s="72"/>
      <c r="G56" s="35" t="s">
        <v>72</v>
      </c>
      <c r="H56" s="34">
        <f>8200+13+2400</f>
        <v>10613</v>
      </c>
      <c r="I56" s="34">
        <v>0.28</v>
      </c>
      <c r="J56" s="34">
        <f t="shared" si="2"/>
        <v>2971.64</v>
      </c>
    </row>
    <row r="57" ht="16.5" spans="1:10">
      <c r="A57" s="28"/>
      <c r="B57" s="29"/>
      <c r="C57" s="29"/>
      <c r="D57" s="73"/>
      <c r="E57" s="29"/>
      <c r="F57" s="72"/>
      <c r="G57" s="34" t="s">
        <v>22</v>
      </c>
      <c r="H57" s="34">
        <f>8200+13+2400</f>
        <v>10613</v>
      </c>
      <c r="I57" s="34">
        <v>0.11</v>
      </c>
      <c r="J57" s="34">
        <f t="shared" si="2"/>
        <v>1167.43</v>
      </c>
    </row>
    <row r="58" ht="16.5" spans="1:10">
      <c r="A58" s="28"/>
      <c r="B58" s="29"/>
      <c r="C58" s="29"/>
      <c r="D58" s="73"/>
      <c r="E58" s="29"/>
      <c r="F58" s="72"/>
      <c r="G58" s="34" t="s">
        <v>106</v>
      </c>
      <c r="H58" s="34">
        <f>10613</f>
        <v>10613</v>
      </c>
      <c r="I58" s="34">
        <f>0.042*4</f>
        <v>0.168</v>
      </c>
      <c r="J58" s="34">
        <f t="shared" si="2"/>
        <v>1782.984</v>
      </c>
    </row>
    <row r="59" ht="16.5" spans="1:10">
      <c r="A59" s="28"/>
      <c r="B59" s="29"/>
      <c r="C59" s="29"/>
      <c r="D59" s="73"/>
      <c r="E59" s="29"/>
      <c r="F59" s="72"/>
      <c r="G59" s="34" t="s">
        <v>107</v>
      </c>
      <c r="H59" s="34">
        <v>10613</v>
      </c>
      <c r="I59" s="34">
        <v>0.027</v>
      </c>
      <c r="J59" s="34">
        <f t="shared" si="2"/>
        <v>286.551</v>
      </c>
    </row>
    <row r="60" ht="16.5" spans="1:10">
      <c r="A60" s="28"/>
      <c r="B60" s="29"/>
      <c r="C60" s="29"/>
      <c r="D60" s="73"/>
      <c r="E60" s="29"/>
      <c r="F60" s="72"/>
      <c r="G60" s="68" t="s">
        <v>108</v>
      </c>
      <c r="H60" s="34">
        <f>170+255+175</f>
        <v>600</v>
      </c>
      <c r="I60" s="34">
        <v>0.24</v>
      </c>
      <c r="J60" s="34">
        <f t="shared" si="2"/>
        <v>144</v>
      </c>
    </row>
    <row r="61" ht="16.5" spans="1:10">
      <c r="A61" s="28"/>
      <c r="B61" s="29"/>
      <c r="C61" s="29"/>
      <c r="D61" s="73"/>
      <c r="E61" s="29"/>
      <c r="F61" s="72" t="s">
        <v>109</v>
      </c>
      <c r="G61" s="68" t="s">
        <v>110</v>
      </c>
      <c r="H61" s="34">
        <v>7300</v>
      </c>
      <c r="I61" s="34">
        <v>0.33</v>
      </c>
      <c r="J61" s="34">
        <f t="shared" si="2"/>
        <v>2409</v>
      </c>
    </row>
    <row r="62" ht="16.5" spans="1:10">
      <c r="A62" s="28"/>
      <c r="B62" s="29"/>
      <c r="C62" s="29"/>
      <c r="D62" s="73"/>
      <c r="E62" s="29"/>
      <c r="F62" s="72"/>
      <c r="G62" s="34" t="s">
        <v>111</v>
      </c>
      <c r="H62" s="34">
        <v>500</v>
      </c>
      <c r="I62" s="34">
        <v>0.65</v>
      </c>
      <c r="J62" s="34">
        <f t="shared" si="2"/>
        <v>325</v>
      </c>
    </row>
    <row r="63" ht="16.5" spans="1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33" spans="1:10">
      <c r="A3" s="28">
        <v>45761</v>
      </c>
      <c r="B3" s="29" t="s">
        <v>39</v>
      </c>
      <c r="C3" s="29">
        <v>76382</v>
      </c>
      <c r="D3" s="73" t="s">
        <v>113</v>
      </c>
      <c r="E3" s="29" t="s">
        <v>114</v>
      </c>
      <c r="F3" s="72" t="s">
        <v>115</v>
      </c>
      <c r="G3" s="34" t="s">
        <v>116</v>
      </c>
      <c r="H3" s="34">
        <v>201</v>
      </c>
      <c r="I3" s="34">
        <v>0.007</v>
      </c>
      <c r="J3" s="34">
        <f>H3*I3</f>
        <v>1.407</v>
      </c>
    </row>
    <row r="4" ht="16.5" spans="1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8" workbookViewId="0">
      <selection activeCell="E46" sqref="E46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hidden="1" customWidth="1"/>
    <col min="12" max="12" width="11.8181818181818" customWidth="1"/>
    <col min="13" max="13" width="9.54545454545454"/>
    <col min="16" max="16" width="9.54545454545454"/>
  </cols>
  <sheetData>
    <row r="1" s="1" customFormat="1" ht="21" spans="1:12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2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2">
      <c r="A3" s="79">
        <v>45967</v>
      </c>
      <c r="B3" s="65" t="s">
        <v>117</v>
      </c>
      <c r="C3" s="65" t="s">
        <v>118</v>
      </c>
      <c r="D3" s="65" t="s">
        <v>119</v>
      </c>
      <c r="E3" s="65" t="s">
        <v>120</v>
      </c>
      <c r="F3" s="79">
        <v>46008</v>
      </c>
      <c r="G3" s="35" t="s">
        <v>121</v>
      </c>
      <c r="H3" s="35">
        <v>5013</v>
      </c>
      <c r="I3" s="81">
        <v>0.11</v>
      </c>
      <c r="J3" s="83">
        <f>H3*I3</f>
        <v>551.43</v>
      </c>
      <c r="K3" s="84" t="s">
        <v>122</v>
      </c>
    </row>
    <row r="4" s="1" customFormat="1" ht="16.5" spans="1:12">
      <c r="A4" s="79"/>
      <c r="B4" s="65"/>
      <c r="C4" s="65"/>
      <c r="D4" s="65"/>
      <c r="E4" s="65"/>
      <c r="F4" s="79">
        <v>46019</v>
      </c>
      <c r="G4" s="35" t="s">
        <v>121</v>
      </c>
      <c r="H4" s="35">
        <v>100</v>
      </c>
      <c r="I4" s="81">
        <v>0.11</v>
      </c>
      <c r="J4" s="83">
        <f t="shared" ref="J4:J16" si="0">H4*I4</f>
        <v>11</v>
      </c>
      <c r="K4" s="84" t="s">
        <v>122</v>
      </c>
    </row>
    <row r="5" ht="16.5" spans="1:12">
      <c r="A5" s="28">
        <v>46000</v>
      </c>
      <c r="B5" s="29" t="s">
        <v>117</v>
      </c>
      <c r="C5" s="65">
        <v>45028</v>
      </c>
      <c r="D5" s="29" t="s">
        <v>123</v>
      </c>
      <c r="E5" s="29" t="s">
        <v>124</v>
      </c>
      <c r="F5" s="79">
        <v>46002</v>
      </c>
      <c r="G5" s="35" t="s">
        <v>125</v>
      </c>
      <c r="H5" s="35">
        <v>4064</v>
      </c>
      <c r="I5" s="81">
        <v>0.58</v>
      </c>
      <c r="J5" s="85">
        <f t="shared" si="0"/>
        <v>2357.12</v>
      </c>
    </row>
    <row r="6" ht="16.5" spans="1:12">
      <c r="A6" s="28"/>
      <c r="B6" s="29"/>
      <c r="C6" s="29"/>
      <c r="D6" s="29"/>
      <c r="E6" s="29"/>
      <c r="F6" s="79"/>
      <c r="G6" s="35" t="s">
        <v>126</v>
      </c>
      <c r="H6" s="35">
        <f>5*5+10</f>
        <v>35</v>
      </c>
      <c r="I6" s="81">
        <v>0</v>
      </c>
      <c r="J6" s="85">
        <f t="shared" si="0"/>
        <v>0</v>
      </c>
      <c r="K6" t="s">
        <v>127</v>
      </c>
    </row>
    <row r="7" ht="16.5" spans="1:12">
      <c r="A7" s="28"/>
      <c r="B7" s="29"/>
      <c r="C7" s="29"/>
      <c r="D7" s="29"/>
      <c r="E7" s="29"/>
      <c r="F7" s="79"/>
      <c r="G7" s="35" t="s">
        <v>128</v>
      </c>
      <c r="H7" s="35">
        <v>4064</v>
      </c>
      <c r="I7" s="81">
        <v>0.15</v>
      </c>
      <c r="J7" s="85">
        <f t="shared" si="0"/>
        <v>609.6</v>
      </c>
      <c r="K7" t="s">
        <v>129</v>
      </c>
      <c r="L7" s="86"/>
    </row>
    <row r="8" ht="16.5" spans="1:12">
      <c r="A8" s="28"/>
      <c r="B8" s="29"/>
      <c r="C8" s="29"/>
      <c r="D8" s="29"/>
      <c r="E8" s="29"/>
      <c r="F8" s="62">
        <v>46002</v>
      </c>
      <c r="G8" s="34" t="s">
        <v>22</v>
      </c>
      <c r="H8" s="35">
        <v>4064</v>
      </c>
      <c r="I8" s="80">
        <v>0.11</v>
      </c>
      <c r="J8" s="85">
        <f t="shared" si="0"/>
        <v>447.04</v>
      </c>
    </row>
    <row r="9" ht="16.5" spans="1:12">
      <c r="A9" s="28"/>
      <c r="B9" s="29"/>
      <c r="C9" s="29"/>
      <c r="D9" s="29"/>
      <c r="E9" s="29"/>
      <c r="F9" s="62">
        <v>46019</v>
      </c>
      <c r="G9" s="35" t="s">
        <v>130</v>
      </c>
      <c r="H9" s="35">
        <v>100</v>
      </c>
      <c r="I9" s="81">
        <v>0.24</v>
      </c>
      <c r="J9" s="85">
        <f t="shared" si="0"/>
        <v>24</v>
      </c>
    </row>
    <row r="10" ht="16.5" spans="1:12">
      <c r="A10" s="79">
        <v>46013</v>
      </c>
      <c r="B10" s="65" t="s">
        <v>117</v>
      </c>
      <c r="C10" s="65" t="s">
        <v>131</v>
      </c>
      <c r="D10" s="65" t="s">
        <v>132</v>
      </c>
      <c r="E10" s="65" t="s">
        <v>133</v>
      </c>
      <c r="F10" s="79">
        <v>46020</v>
      </c>
      <c r="G10" s="35" t="s">
        <v>134</v>
      </c>
      <c r="H10" s="35">
        <v>28100</v>
      </c>
      <c r="I10" s="81">
        <v>0.85</v>
      </c>
      <c r="J10" s="35">
        <f t="shared" si="0"/>
        <v>23885</v>
      </c>
    </row>
    <row r="11" ht="16.5" spans="1:12">
      <c r="A11" s="79"/>
      <c r="B11" s="65"/>
      <c r="C11" s="65"/>
      <c r="D11" s="65"/>
      <c r="E11" s="65"/>
      <c r="F11" s="79"/>
      <c r="G11" s="35" t="s">
        <v>135</v>
      </c>
      <c r="H11" s="35">
        <f>28100*0.01</f>
        <v>281</v>
      </c>
      <c r="I11" s="81">
        <v>0</v>
      </c>
      <c r="J11" s="35">
        <f t="shared" si="0"/>
        <v>0</v>
      </c>
    </row>
    <row r="12" ht="16.5" spans="1:12">
      <c r="A12" s="79"/>
      <c r="B12" s="65"/>
      <c r="C12" s="65"/>
      <c r="D12" s="65"/>
      <c r="E12" s="65"/>
      <c r="F12" s="79"/>
      <c r="G12" s="35" t="s">
        <v>136</v>
      </c>
      <c r="H12" s="35">
        <v>35</v>
      </c>
      <c r="I12" s="81">
        <v>0</v>
      </c>
      <c r="J12" s="35">
        <f t="shared" si="0"/>
        <v>0</v>
      </c>
    </row>
    <row r="13" ht="16.5" spans="1:12">
      <c r="A13" s="79"/>
      <c r="B13" s="65"/>
      <c r="C13" s="65"/>
      <c r="D13" s="65"/>
      <c r="E13" s="65"/>
      <c r="F13" s="79"/>
      <c r="G13" s="35" t="s">
        <v>128</v>
      </c>
      <c r="H13" s="35">
        <v>28100</v>
      </c>
      <c r="I13" s="81">
        <v>0.15</v>
      </c>
      <c r="J13" s="35">
        <f t="shared" si="0"/>
        <v>4215</v>
      </c>
    </row>
    <row r="14" ht="16.5" spans="1:12">
      <c r="A14" s="79"/>
      <c r="B14" s="65"/>
      <c r="C14" s="65"/>
      <c r="D14" s="65"/>
      <c r="E14" s="65"/>
      <c r="F14" s="79">
        <v>46018</v>
      </c>
      <c r="G14" s="35" t="s">
        <v>60</v>
      </c>
      <c r="H14" s="35">
        <f>32000*5</f>
        <v>160000</v>
      </c>
      <c r="I14" s="81">
        <v>0.042</v>
      </c>
      <c r="J14" s="35">
        <f t="shared" si="0"/>
        <v>6720</v>
      </c>
    </row>
    <row r="15" ht="16.5" spans="1:12">
      <c r="A15" s="79"/>
      <c r="B15" s="65"/>
      <c r="C15" s="65"/>
      <c r="D15" s="65"/>
      <c r="E15" s="65"/>
      <c r="F15" s="79">
        <v>46021</v>
      </c>
      <c r="G15" s="35" t="s">
        <v>130</v>
      </c>
      <c r="H15" s="35">
        <v>10000</v>
      </c>
      <c r="I15" s="81">
        <v>0.24</v>
      </c>
      <c r="J15" s="35">
        <f t="shared" si="0"/>
        <v>2400</v>
      </c>
      <c r="K15" s="87" t="s">
        <v>137</v>
      </c>
    </row>
    <row r="16" ht="16.5" spans="1:12">
      <c r="A16" s="79"/>
      <c r="B16" s="65"/>
      <c r="C16" s="65"/>
      <c r="D16" s="65"/>
      <c r="E16" s="65"/>
      <c r="F16" s="79"/>
      <c r="G16" s="35" t="s">
        <v>138</v>
      </c>
      <c r="H16" s="35">
        <v>10000</v>
      </c>
      <c r="I16" s="81">
        <v>0.11</v>
      </c>
      <c r="J16" s="35">
        <f t="shared" si="0"/>
        <v>1100</v>
      </c>
      <c r="K16" s="87"/>
    </row>
    <row r="17" ht="16.5" spans="1:12">
      <c r="A17" s="88"/>
      <c r="B17" s="88"/>
      <c r="C17" s="89"/>
      <c r="D17" s="90"/>
      <c r="E17" s="88"/>
      <c r="F17" s="88"/>
      <c r="G17" s="91"/>
      <c r="H17" s="92"/>
      <c r="I17" s="91"/>
      <c r="J17" s="93">
        <f>SUM(J3:J16)</f>
        <v>42320.19</v>
      </c>
      <c r="K17" s="94" t="s">
        <v>122</v>
      </c>
    </row>
    <row r="18" ht="16.5" spans="1:12">
      <c r="C18"/>
      <c r="F18"/>
      <c r="I18" s="95" t="s">
        <v>139</v>
      </c>
      <c r="J18" s="82">
        <f>114267.85-111627.85</f>
        <v>2640</v>
      </c>
      <c r="K18" s="94" t="s">
        <v>122</v>
      </c>
    </row>
    <row r="19" ht="16.5" spans="1:12">
      <c r="C19"/>
      <c r="F19"/>
      <c r="I19" s="95" t="s">
        <v>140</v>
      </c>
      <c r="J19" s="82">
        <f>71875.34-69598.66-3936.52</f>
        <v>-1659.84000000001</v>
      </c>
      <c r="K19" s="94" t="s">
        <v>122</v>
      </c>
    </row>
    <row r="20" s="1" customFormat="1" ht="16.5" spans="1:12">
      <c r="A20"/>
      <c r="B20"/>
      <c r="C20"/>
      <c r="D20"/>
      <c r="E20"/>
      <c r="F20"/>
      <c r="G20"/>
      <c r="H20"/>
      <c r="I20" s="95" t="s">
        <v>141</v>
      </c>
      <c r="J20" s="96">
        <f>29918.594-33735.63</f>
        <v>-3817.036</v>
      </c>
    </row>
    <row r="21" s="1" customFormat="1" ht="16.5" spans="1:12">
      <c r="A21"/>
      <c r="B21"/>
      <c r="C21"/>
      <c r="D21"/>
      <c r="E21"/>
      <c r="F21"/>
      <c r="G21"/>
      <c r="H21"/>
      <c r="I21" s="95" t="s">
        <v>142</v>
      </c>
      <c r="J21" s="96">
        <f>48270.88-49170.68</f>
        <v>-899.800000000003</v>
      </c>
    </row>
    <row r="22" s="1" customFormat="1" ht="16.5" spans="1:12">
      <c r="A22"/>
      <c r="B22"/>
      <c r="C22"/>
      <c r="D22"/>
      <c r="E22"/>
      <c r="F22"/>
      <c r="G22"/>
      <c r="H22"/>
      <c r="I22" s="95" t="s">
        <v>143</v>
      </c>
      <c r="J22" s="82">
        <f>115139.4-116739.4</f>
        <v>-1600</v>
      </c>
    </row>
    <row r="23" s="1" customFormat="1" ht="16.5" spans="1:12">
      <c r="A23"/>
      <c r="B23"/>
      <c r="C23"/>
      <c r="D23"/>
      <c r="E23"/>
      <c r="F23"/>
      <c r="G23"/>
      <c r="H23"/>
      <c r="I23" s="95" t="s">
        <v>144</v>
      </c>
      <c r="J23" s="82">
        <f>8909.819-8953.819</f>
        <v>-44</v>
      </c>
    </row>
    <row r="24" s="1" customFormat="1" ht="16.5" spans="1:12">
      <c r="A24"/>
      <c r="B24"/>
      <c r="C24"/>
      <c r="D24"/>
      <c r="E24"/>
      <c r="F24"/>
      <c r="G24"/>
      <c r="H24"/>
      <c r="I24" s="95" t="s">
        <v>145</v>
      </c>
      <c r="J24" s="96">
        <f>J17+J18+J19+J20+J21+J22+J23</f>
        <v>36939.514</v>
      </c>
    </row>
    <row r="25" s="1" customFormat="1" spans="1:12">
      <c r="A25"/>
      <c r="B25"/>
      <c r="C25"/>
      <c r="D25"/>
      <c r="E25"/>
      <c r="F25"/>
      <c r="G25"/>
      <c r="H25"/>
      <c r="I25"/>
      <c r="J25"/>
      <c r="L25"/>
    </row>
    <row r="26" s="1" customFormat="1" spans="1:12">
      <c r="A26"/>
      <c r="B26"/>
      <c r="C26"/>
      <c r="D26"/>
      <c r="E26"/>
      <c r="F26"/>
      <c r="G26"/>
      <c r="H26"/>
      <c r="I26"/>
      <c r="J26"/>
      <c r="L26"/>
    </row>
    <row r="27" s="1" customFormat="1" ht="16.5" spans="1:12">
      <c r="A27" s="79">
        <v>45967</v>
      </c>
      <c r="B27" s="65" t="s">
        <v>117</v>
      </c>
      <c r="C27" s="65" t="s">
        <v>118</v>
      </c>
      <c r="D27" s="66" t="s">
        <v>119</v>
      </c>
      <c r="E27" s="65" t="s">
        <v>120</v>
      </c>
      <c r="F27" s="79" t="s">
        <v>146</v>
      </c>
      <c r="G27" s="35" t="s">
        <v>147</v>
      </c>
      <c r="H27" s="35">
        <f>5000+13</f>
        <v>5013</v>
      </c>
      <c r="I27" s="35">
        <v>1.07</v>
      </c>
      <c r="J27" s="97">
        <f t="shared" ref="J27:J31" si="1">H27*I27</f>
        <v>5363.91</v>
      </c>
      <c r="L27"/>
    </row>
    <row r="28" s="1" customFormat="1" ht="16.5" spans="1:12">
      <c r="A28" s="79"/>
      <c r="B28" s="65"/>
      <c r="C28" s="65"/>
      <c r="D28" s="66"/>
      <c r="E28" s="65"/>
      <c r="F28" s="79"/>
      <c r="G28" s="35" t="s">
        <v>148</v>
      </c>
      <c r="H28" s="35">
        <v>50</v>
      </c>
      <c r="I28" s="35">
        <v>0</v>
      </c>
      <c r="J28" s="97">
        <f t="shared" si="1"/>
        <v>0</v>
      </c>
      <c r="L28"/>
    </row>
    <row r="29" s="1" customFormat="1" ht="16.5" spans="1:12">
      <c r="A29" s="79"/>
      <c r="B29" s="65"/>
      <c r="C29" s="65"/>
      <c r="D29" s="66"/>
      <c r="E29" s="65"/>
      <c r="F29" s="79"/>
      <c r="G29" s="35" t="s">
        <v>149</v>
      </c>
      <c r="H29" s="35">
        <f>5*5+10</f>
        <v>35</v>
      </c>
      <c r="I29" s="35">
        <v>0</v>
      </c>
      <c r="J29" s="97">
        <f t="shared" si="1"/>
        <v>0</v>
      </c>
      <c r="L29" t="s">
        <v>150</v>
      </c>
    </row>
    <row r="30" s="1" customFormat="1" ht="16.5" spans="1:12">
      <c r="A30" s="79"/>
      <c r="B30" s="65"/>
      <c r="C30" s="65"/>
      <c r="D30" s="66"/>
      <c r="E30" s="65"/>
      <c r="F30" s="79" t="s">
        <v>151</v>
      </c>
      <c r="G30" s="35" t="s">
        <v>152</v>
      </c>
      <c r="H30" s="35">
        <v>5013</v>
      </c>
      <c r="I30" s="35">
        <v>0.35</v>
      </c>
      <c r="J30" s="97">
        <f t="shared" si="1"/>
        <v>1754.55</v>
      </c>
      <c r="L30"/>
    </row>
    <row r="31" s="1" customFormat="1" ht="16.5" spans="1:12">
      <c r="A31" s="79"/>
      <c r="B31" s="65"/>
      <c r="C31" s="65"/>
      <c r="D31" s="66"/>
      <c r="E31" s="65"/>
      <c r="F31" s="79" t="s">
        <v>146</v>
      </c>
      <c r="G31" s="35" t="s">
        <v>138</v>
      </c>
      <c r="H31" s="35">
        <v>5013</v>
      </c>
      <c r="I31" s="35">
        <v>0.11</v>
      </c>
      <c r="J31" s="97">
        <f t="shared" si="1"/>
        <v>551.43</v>
      </c>
      <c r="L31"/>
    </row>
    <row r="32" s="1" customFormat="1" spans="1:12">
      <c r="A32"/>
      <c r="B32"/>
      <c r="C32"/>
      <c r="D32"/>
      <c r="E32"/>
      <c r="F32"/>
      <c r="G32"/>
      <c r="H32"/>
      <c r="I32"/>
      <c r="J32"/>
      <c r="L32"/>
    </row>
    <row r="33" s="1" customFormat="1" spans="1:13">
      <c r="A33"/>
      <c r="B33"/>
      <c r="C33"/>
      <c r="D33"/>
      <c r="E33"/>
      <c r="F33"/>
      <c r="G33"/>
      <c r="H33"/>
      <c r="I33"/>
      <c r="J33"/>
      <c r="L33"/>
    </row>
    <row r="35" ht="28.5" spans="1:13">
      <c r="A35" s="49" t="s">
        <v>153</v>
      </c>
      <c r="B35" s="49"/>
      <c r="C35" s="49"/>
      <c r="D35" s="49"/>
      <c r="E35" s="49"/>
      <c r="F35" s="49"/>
      <c r="G35" s="49"/>
      <c r="H35" s="49"/>
      <c r="I35" s="49"/>
      <c r="J35" s="49"/>
    </row>
    <row r="36" ht="14.5" spans="1:13">
      <c r="A36" s="50" t="s">
        <v>154</v>
      </c>
      <c r="B36" s="50" t="s">
        <v>155</v>
      </c>
      <c r="C36" s="50" t="s">
        <v>156</v>
      </c>
      <c r="D36" s="50" t="s">
        <v>157</v>
      </c>
      <c r="E36" s="50" t="s">
        <v>158</v>
      </c>
      <c r="F36" s="51" t="s">
        <v>159</v>
      </c>
      <c r="G36" s="50" t="s">
        <v>160</v>
      </c>
      <c r="H36" s="50" t="s">
        <v>161</v>
      </c>
      <c r="I36" s="50" t="s">
        <v>162</v>
      </c>
      <c r="J36" s="50" t="s">
        <v>163</v>
      </c>
    </row>
    <row r="37" ht="28.5" spans="1:13">
      <c r="A37" s="50"/>
      <c r="B37" s="50"/>
      <c r="C37" s="50"/>
      <c r="D37" s="50" t="s">
        <v>164</v>
      </c>
      <c r="E37" s="50"/>
      <c r="F37" s="51" t="s">
        <v>165</v>
      </c>
      <c r="G37" s="50"/>
      <c r="H37" s="50"/>
      <c r="I37" s="52" t="s">
        <v>166</v>
      </c>
      <c r="J37" s="50"/>
    </row>
    <row r="38" ht="27" customHeight="1" spans="1:13">
      <c r="A38" s="98">
        <v>1</v>
      </c>
      <c r="B38" s="99">
        <v>17</v>
      </c>
      <c r="C38" s="100" t="s">
        <v>167</v>
      </c>
      <c r="D38" s="100" t="s">
        <v>168</v>
      </c>
      <c r="E38" s="101" t="s">
        <v>169</v>
      </c>
      <c r="F38" s="101"/>
      <c r="G38" s="101" t="s">
        <v>170</v>
      </c>
      <c r="H38" s="101">
        <v>2.5</v>
      </c>
      <c r="I38" s="102">
        <f>5363.91+551.43</f>
        <v>5915.34</v>
      </c>
      <c r="J38" s="101"/>
      <c r="L38" s="103" t="s">
        <v>171</v>
      </c>
    </row>
    <row r="39" ht="27" customHeight="1" spans="1:13">
      <c r="A39" s="104"/>
      <c r="B39" s="105"/>
      <c r="C39" s="106"/>
      <c r="D39" s="106"/>
      <c r="E39" s="101" t="s">
        <v>172</v>
      </c>
      <c r="F39" s="101"/>
      <c r="G39" s="101" t="s">
        <v>170</v>
      </c>
      <c r="H39" s="101">
        <v>5</v>
      </c>
      <c r="I39" s="107"/>
      <c r="J39" s="101"/>
      <c r="L39" s="103"/>
      <c r="M39" t="s">
        <v>173</v>
      </c>
    </row>
    <row r="40" ht="27" customHeight="1" spans="1:13">
      <c r="A40" s="108">
        <v>1</v>
      </c>
      <c r="B40" s="109">
        <v>17</v>
      </c>
      <c r="C40" s="101" t="s">
        <v>167</v>
      </c>
      <c r="D40" s="101" t="s">
        <v>168</v>
      </c>
      <c r="E40" s="101" t="s">
        <v>174</v>
      </c>
      <c r="F40" s="101"/>
      <c r="G40" s="101" t="s">
        <v>170</v>
      </c>
      <c r="H40" s="101">
        <v>3.7</v>
      </c>
      <c r="I40" s="110">
        <v>1754.55</v>
      </c>
      <c r="J40" s="101"/>
      <c r="L40" s="103"/>
    </row>
    <row r="41" ht="27" customHeight="1" spans="1:13">
      <c r="A41" s="108">
        <v>1</v>
      </c>
      <c r="B41" s="109">
        <v>17</v>
      </c>
      <c r="C41" s="101" t="s">
        <v>167</v>
      </c>
      <c r="D41" s="101" t="s">
        <v>168</v>
      </c>
      <c r="E41" s="101" t="s">
        <v>175</v>
      </c>
      <c r="F41" s="101"/>
      <c r="G41" s="101" t="s">
        <v>170</v>
      </c>
      <c r="H41" s="101">
        <v>2</v>
      </c>
      <c r="I41" s="110">
        <v>562.43</v>
      </c>
      <c r="J41" s="101"/>
      <c r="L41" s="103"/>
    </row>
    <row r="42" ht="27" customHeight="1" spans="1:13">
      <c r="A42" s="98">
        <v>1</v>
      </c>
      <c r="B42" s="99">
        <v>17</v>
      </c>
      <c r="C42" s="100" t="s">
        <v>167</v>
      </c>
      <c r="D42" s="100" t="s">
        <v>168</v>
      </c>
      <c r="E42" s="101" t="s">
        <v>169</v>
      </c>
      <c r="F42" s="101"/>
      <c r="G42" s="101" t="s">
        <v>170</v>
      </c>
      <c r="H42" s="101">
        <v>1.7</v>
      </c>
      <c r="I42" s="111">
        <f>609.6+2381.12+447.04</f>
        <v>3437.76</v>
      </c>
      <c r="J42" s="101"/>
      <c r="L42" s="103" t="s">
        <v>176</v>
      </c>
    </row>
    <row r="43" ht="27" customHeight="1" spans="1:13">
      <c r="A43" s="112"/>
      <c r="B43" s="113"/>
      <c r="C43" s="114"/>
      <c r="D43" s="114"/>
      <c r="E43" s="101" t="s">
        <v>177</v>
      </c>
      <c r="F43" s="101"/>
      <c r="G43" s="101" t="s">
        <v>170</v>
      </c>
      <c r="H43" s="101">
        <v>1.65</v>
      </c>
      <c r="I43" s="115"/>
      <c r="J43" s="101"/>
      <c r="L43" s="103"/>
      <c r="M43" t="s">
        <v>178</v>
      </c>
    </row>
    <row r="44" ht="27" customHeight="1" spans="1:13">
      <c r="A44" s="104"/>
      <c r="B44" s="105"/>
      <c r="C44" s="106"/>
      <c r="D44" s="106"/>
      <c r="E44" s="101" t="s">
        <v>172</v>
      </c>
      <c r="F44" s="101"/>
      <c r="G44" s="101" t="s">
        <v>170</v>
      </c>
      <c r="H44" s="101">
        <v>2.17</v>
      </c>
      <c r="I44" s="116"/>
      <c r="J44" s="101"/>
      <c r="L44" s="103"/>
    </row>
    <row r="45" spans="1:13">
      <c r="I45">
        <v>3437.76</v>
      </c>
    </row>
  </sheetData>
  <autoFilter xmlns:etc="http://www.wps.cn/officeDocument/2017/etCustomData" ref="A1:J24" etc:filterBottomFollowUsedRange="0">
    <extLst/>
  </autoFilter>
  <mergeCells count="46">
    <mergeCell ref="A1:J1"/>
    <mergeCell ref="A35:J35"/>
    <mergeCell ref="A3:A4"/>
    <mergeCell ref="A5:A9"/>
    <mergeCell ref="A10:A16"/>
    <mergeCell ref="A27:A31"/>
    <mergeCell ref="A36:A37"/>
    <mergeCell ref="A38:A39"/>
    <mergeCell ref="A42:A44"/>
    <mergeCell ref="B3:B4"/>
    <mergeCell ref="B5:B9"/>
    <mergeCell ref="B10:B16"/>
    <mergeCell ref="B27:B31"/>
    <mergeCell ref="B36:B37"/>
    <mergeCell ref="B38:B39"/>
    <mergeCell ref="B42:B44"/>
    <mergeCell ref="C3:C4"/>
    <mergeCell ref="C5:C9"/>
    <mergeCell ref="C10:C16"/>
    <mergeCell ref="C27:C31"/>
    <mergeCell ref="C36:C37"/>
    <mergeCell ref="C38:C39"/>
    <mergeCell ref="C42:C44"/>
    <mergeCell ref="D3:D4"/>
    <mergeCell ref="D5:D9"/>
    <mergeCell ref="D10:D16"/>
    <mergeCell ref="D27:D31"/>
    <mergeCell ref="D38:D39"/>
    <mergeCell ref="D42:D44"/>
    <mergeCell ref="E3:E4"/>
    <mergeCell ref="E5:E9"/>
    <mergeCell ref="E10:E16"/>
    <mergeCell ref="E27:E31"/>
    <mergeCell ref="E36:E37"/>
    <mergeCell ref="F5:F7"/>
    <mergeCell ref="F10:F13"/>
    <mergeCell ref="F15:F16"/>
    <mergeCell ref="F27:F29"/>
    <mergeCell ref="G36:G37"/>
    <mergeCell ref="H36:H37"/>
    <mergeCell ref="I38:I39"/>
    <mergeCell ref="I42:I44"/>
    <mergeCell ref="J36:J37"/>
    <mergeCell ref="K15:K16"/>
    <mergeCell ref="L38:L41"/>
    <mergeCell ref="L42:L4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7" sqref="J7"/>
    </sheetView>
  </sheetViews>
  <sheetFormatPr defaultColWidth="8.72727272727273" defaultRowHeight="14" outlineLevelRow="6"/>
  <cols>
    <col min="1" max="1" width="13.1818181818182" customWidth="1"/>
    <col min="2" max="2" width="10.7272727272727" customWidth="1"/>
    <col min="3" max="3" width="14.4545454545455" style="24" customWidth="1"/>
    <col min="4" max="4" width="22.4545454545455" customWidth="1"/>
    <col min="5" max="5" width="28.8181818181818" customWidth="1"/>
    <col min="6" max="6" width="17.3636363636364" style="25" customWidth="1"/>
    <col min="7" max="7" width="63.6363636363636" customWidth="1"/>
    <col min="8" max="8" width="9.45454545454546" customWidth="1"/>
    <col min="9" max="9" width="12.3636363636364" customWidth="1"/>
    <col min="10" max="10" width="13.5454545454545" customWidth="1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16.5" spans="1:10">
      <c r="A3" s="79">
        <v>45967</v>
      </c>
      <c r="B3" s="65" t="s">
        <v>117</v>
      </c>
      <c r="C3" s="65" t="s">
        <v>118</v>
      </c>
      <c r="D3" s="65" t="s">
        <v>119</v>
      </c>
      <c r="E3" s="65" t="s">
        <v>120</v>
      </c>
      <c r="F3" s="79">
        <v>45998</v>
      </c>
      <c r="G3" s="35" t="s">
        <v>179</v>
      </c>
      <c r="H3" s="35">
        <v>5000</v>
      </c>
      <c r="I3" s="80">
        <v>0.085</v>
      </c>
      <c r="J3" s="34">
        <f>H3*I3</f>
        <v>425</v>
      </c>
    </row>
    <row r="4" ht="16.5" spans="1:10">
      <c r="A4" s="79"/>
      <c r="B4" s="65"/>
      <c r="C4" s="65"/>
      <c r="D4" s="65"/>
      <c r="E4" s="65"/>
      <c r="F4" s="62">
        <v>46004</v>
      </c>
      <c r="G4" s="35" t="s">
        <v>21</v>
      </c>
      <c r="H4" s="35">
        <v>5013</v>
      </c>
      <c r="I4" s="81">
        <v>0.039</v>
      </c>
      <c r="J4" s="34">
        <f>H4*I4</f>
        <v>195.507</v>
      </c>
    </row>
    <row r="5" ht="16.5" spans="1:10">
      <c r="A5" s="79"/>
      <c r="B5" s="65"/>
      <c r="C5" s="65"/>
      <c r="D5" s="65"/>
      <c r="E5" s="65"/>
      <c r="F5" s="62"/>
      <c r="G5" s="35" t="s">
        <v>180</v>
      </c>
      <c r="H5" s="35">
        <v>50</v>
      </c>
      <c r="I5" s="81">
        <v>0</v>
      </c>
      <c r="J5" s="34">
        <f>H5*I5</f>
        <v>0</v>
      </c>
    </row>
    <row r="6" ht="33" spans="1:10">
      <c r="A6" s="28">
        <v>46000</v>
      </c>
      <c r="B6" s="29" t="s">
        <v>117</v>
      </c>
      <c r="C6" s="65">
        <v>45028</v>
      </c>
      <c r="D6" s="29" t="s">
        <v>123</v>
      </c>
      <c r="E6" s="29" t="s">
        <v>124</v>
      </c>
      <c r="F6" s="79">
        <v>46006</v>
      </c>
      <c r="G6" s="34" t="s">
        <v>60</v>
      </c>
      <c r="H6" s="35">
        <f>4064*5</f>
        <v>20320</v>
      </c>
      <c r="I6" s="80">
        <v>0.007</v>
      </c>
      <c r="J6" s="34">
        <f>H6*I6</f>
        <v>142.24</v>
      </c>
    </row>
    <row r="7" ht="16.5" spans="1:10">
      <c r="J7" s="82">
        <f>SUM(J3:J6)</f>
        <v>762.747</v>
      </c>
    </row>
  </sheetData>
  <autoFilter xmlns:etc="http://www.wps.cn/officeDocument/2017/etCustomData" ref="A1:J7" etc:filterBottomFollowUsedRange="0">
    <extLst/>
  </autoFilter>
  <mergeCells count="7">
    <mergeCell ref="A1:J1"/>
    <mergeCell ref="A3:A5"/>
    <mergeCell ref="B3:B5"/>
    <mergeCell ref="C3:C5"/>
    <mergeCell ref="D3:D5"/>
    <mergeCell ref="E3:E5"/>
    <mergeCell ref="F4:F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117</v>
      </c>
      <c r="C35" s="29" t="s">
        <v>181</v>
      </c>
      <c r="D35" s="73" t="s">
        <v>182</v>
      </c>
      <c r="E35" s="29" t="s">
        <v>183</v>
      </c>
      <c r="F35" s="67" t="s">
        <v>184</v>
      </c>
      <c r="G35" s="35" t="s">
        <v>185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95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106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88</v>
      </c>
      <c r="E41" s="29" t="s">
        <v>89</v>
      </c>
      <c r="F41" s="67" t="s">
        <v>83</v>
      </c>
      <c r="G41" s="35" t="s">
        <v>90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91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92</v>
      </c>
      <c r="D47" s="73" t="s">
        <v>93</v>
      </c>
      <c r="E47" s="29" t="s">
        <v>94</v>
      </c>
      <c r="F47" s="67" t="s">
        <v>83</v>
      </c>
      <c r="G47" s="35" t="s">
        <v>68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95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72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96</v>
      </c>
      <c r="D53" s="73" t="s">
        <v>97</v>
      </c>
      <c r="E53" s="29" t="s">
        <v>98</v>
      </c>
      <c r="F53" s="67" t="s">
        <v>83</v>
      </c>
      <c r="G53" s="35" t="s">
        <v>68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69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72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79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60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186</v>
      </c>
      <c r="C59" s="29" t="s">
        <v>187</v>
      </c>
      <c r="D59" s="73" t="s">
        <v>188</v>
      </c>
      <c r="E59" s="29" t="s">
        <v>189</v>
      </c>
      <c r="F59" s="76" t="s">
        <v>78</v>
      </c>
      <c r="G59" s="35" t="s">
        <v>87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69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72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106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87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69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72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106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110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186</v>
      </c>
      <c r="C70" s="29" t="s">
        <v>190</v>
      </c>
      <c r="D70" s="73" t="s">
        <v>191</v>
      </c>
      <c r="E70" s="29" t="s">
        <v>192</v>
      </c>
      <c r="F70" s="67" t="s">
        <v>193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194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195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196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128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197</v>
      </c>
      <c r="C3" s="29">
        <v>17476</v>
      </c>
      <c r="D3" s="45" t="s">
        <v>198</v>
      </c>
      <c r="E3" s="46" t="s">
        <v>199</v>
      </c>
      <c r="F3" s="47" t="s">
        <v>200</v>
      </c>
      <c r="G3" s="35" t="s">
        <v>201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153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154</v>
      </c>
      <c r="B8" s="50" t="s">
        <v>155</v>
      </c>
      <c r="C8" s="50" t="s">
        <v>156</v>
      </c>
      <c r="D8" s="50" t="s">
        <v>157</v>
      </c>
      <c r="E8" s="50" t="s">
        <v>158</v>
      </c>
      <c r="F8" s="51" t="s">
        <v>159</v>
      </c>
      <c r="G8" s="50" t="s">
        <v>160</v>
      </c>
      <c r="H8" s="50" t="s">
        <v>161</v>
      </c>
      <c r="I8" s="50" t="s">
        <v>162</v>
      </c>
      <c r="J8" s="50" t="s">
        <v>163</v>
      </c>
    </row>
    <row r="9" ht="28.5" spans="1:11">
      <c r="A9" s="50"/>
      <c r="B9" s="50"/>
      <c r="C9" s="50"/>
      <c r="D9" s="50" t="s">
        <v>164</v>
      </c>
      <c r="E9" s="50"/>
      <c r="F9" s="51" t="s">
        <v>165</v>
      </c>
      <c r="G9" s="50"/>
      <c r="H9" s="50"/>
      <c r="I9" s="52" t="s">
        <v>166</v>
      </c>
      <c r="J9" s="50"/>
    </row>
    <row r="10" ht="28" spans="1:11">
      <c r="A10" s="52">
        <v>1</v>
      </c>
      <c r="B10" s="53">
        <v>45747</v>
      </c>
      <c r="C10" s="50" t="s">
        <v>167</v>
      </c>
      <c r="D10" s="50" t="s">
        <v>168</v>
      </c>
      <c r="E10" s="50" t="s">
        <v>202</v>
      </c>
      <c r="F10" s="50" t="s">
        <v>203</v>
      </c>
      <c r="G10" s="50" t="s">
        <v>204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64</v>
      </c>
      <c r="D3" s="30" t="s">
        <v>65</v>
      </c>
      <c r="E3" s="29" t="s">
        <v>66</v>
      </c>
      <c r="F3" s="31" t="s">
        <v>67</v>
      </c>
      <c r="G3" s="32" t="s">
        <v>68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69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70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71</v>
      </c>
      <c r="G6" s="32" t="s">
        <v>72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71</v>
      </c>
      <c r="G7" s="32" t="s">
        <v>73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205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206</v>
      </c>
      <c r="B2" s="5" t="s">
        <v>207</v>
      </c>
      <c r="C2" s="5" t="s">
        <v>208</v>
      </c>
      <c r="D2" s="6" t="s">
        <v>4</v>
      </c>
      <c r="E2" s="5" t="s">
        <v>209</v>
      </c>
      <c r="F2" s="7" t="s">
        <v>210</v>
      </c>
      <c r="G2" s="8" t="s">
        <v>211</v>
      </c>
      <c r="H2" s="9" t="s">
        <v>212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213</v>
      </c>
      <c r="D3" s="14" t="s">
        <v>214</v>
      </c>
      <c r="E3" s="13" t="s">
        <v>215</v>
      </c>
      <c r="F3" s="15" t="s">
        <v>216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217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218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219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220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4月Adela-国内</vt:lpstr>
      <vt:lpstr>4月Adela-孟加拉</vt:lpstr>
      <vt:lpstr>12月Emily-人民币</vt:lpstr>
      <vt:lpstr>12月Emily-美金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2026-01-07T08:06:43Z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