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大正" sheetId="40" r:id="rId1"/>
    <sheet name="正信" sheetId="36" r:id="rId2"/>
    <sheet name="圣琪" sheetId="33" r:id="rId3"/>
    <sheet name="鸿展" sheetId="41" r:id="rId4"/>
    <sheet name="丰盛源" sheetId="39" r:id="rId5"/>
    <sheet name="通辉" sheetId="30" r:id="rId6"/>
  </sheets>
  <definedNames>
    <definedName name="_xlnm._FilterDatabase" localSheetId="0" hidden="1">大正!$A$1:$J$200</definedName>
    <definedName name="_xlnm._FilterDatabase" localSheetId="1" hidden="1">正信!$A$1:$H$25</definedName>
    <definedName name="_xlnm._FilterDatabase" localSheetId="2" hidden="1">圣琪!$A$1:$H$26</definedName>
    <definedName name="_xlnm._FilterDatabase" localSheetId="3" hidden="1">鸿展!$A$1:$H$8</definedName>
    <definedName name="_xlnm._FilterDatabase" localSheetId="4" hidden="1">丰盛源!$A$1:$H$9</definedName>
    <definedName name="_xlnm._FilterDatabase" localSheetId="5" hidden="1">通辉!$A$1:$H$8</definedName>
    <definedName name="_xlnm.Print_Area" localSheetId="5">通辉!$A$1:$H$2</definedName>
    <definedName name="_xlnm.Print_Area" localSheetId="2">圣琪!$A$1:$H$2</definedName>
    <definedName name="_xlnm.Print_Area" localSheetId="1">正信!$A$1:$H$2</definedName>
    <definedName name="_xlnm.Print_Area" localSheetId="4">丰盛源!$A$1:$H$2</definedName>
    <definedName name="_xlnm.Print_Area" localSheetId="0">大正!$A$1:$H$2</definedName>
    <definedName name="_xlnm.Print_Area" localSheetId="3">鸿展!$A$1:$H$2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<sst xmlns="http://schemas.openxmlformats.org/spreadsheetml/2006/main" count="424" uniqueCount="129">
  <si>
    <r>
      <rPr>
        <b/>
        <sz val="16"/>
        <color theme="1"/>
        <rFont val="宋体"/>
        <charset val="134"/>
      </rPr>
      <t>吉胜达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</si>
  <si>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出货时间</t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</si>
  <si>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</si>
  <si>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</si>
  <si>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</si>
  <si>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</si>
  <si>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</si>
  <si>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</si>
  <si>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</si>
  <si>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40497
40498
40524</t>
  </si>
  <si>
    <t>RBSKJSD0189
工厂：大正</t>
  </si>
  <si>
    <t>1934-693-500/700
Made in China 女套衫</t>
  </si>
  <si>
    <t>白色吊牌HPBCRFI001-60*95mm-RFID LOGO</t>
  </si>
  <si>
    <t>黑色 吊绳 MRBCGEN004-320*1.5mm</t>
  </si>
  <si>
    <t>白色织标WLBCGEN017（05B）-65*20mm</t>
  </si>
  <si>
    <t>白色缎带洗标CLBCGEN003*4页-60*25mm（加页码)</t>
  </si>
  <si>
    <t>白色缎带芯片洗标CLBCRFI001-60*25mm-RFID</t>
  </si>
  <si>
    <r>
      <rPr>
        <sz val="11"/>
        <rFont val="宋体"/>
        <charset val="134"/>
        <scheme val="minor"/>
      </rPr>
      <t xml:space="preserve">40467
</t>
    </r>
    <r>
      <rPr>
        <b/>
        <sz val="11"/>
        <rFont val="宋体"/>
        <charset val="134"/>
        <scheme val="minor"/>
      </rPr>
      <t>41588</t>
    </r>
    <r>
      <rPr>
        <sz val="11"/>
        <rFont val="宋体"/>
        <charset val="134"/>
        <scheme val="minor"/>
      </rPr>
      <t xml:space="preserve">
40715
40468</t>
    </r>
  </si>
  <si>
    <t>RBSKJSD00198
工厂：大正</t>
  </si>
  <si>
    <t>LARRY 0844-693-800
Made in China 男开衫</t>
  </si>
  <si>
    <t>白色吊牌HPBCGEN001-60*95mm</t>
  </si>
  <si>
    <t>配比装胶带贴纸  BKSKR24014</t>
  </si>
  <si>
    <t>白色吊牌HPBCGEN001-60*95mm MP</t>
  </si>
  <si>
    <t>MP贴纸101.6*38.1mm（热胶）BKSKR24011</t>
  </si>
  <si>
    <t>黑色织标WLBCGEN019-85*20mm</t>
  </si>
  <si>
    <t>白色缎带洗标CLBCGEN003*5页-60*25mm（加页码）</t>
  </si>
  <si>
    <r>
      <rPr>
        <sz val="11"/>
        <rFont val="宋体"/>
        <charset val="134"/>
        <scheme val="minor"/>
      </rPr>
      <t xml:space="preserve">40464
</t>
    </r>
    <r>
      <rPr>
        <b/>
        <sz val="11"/>
        <rFont val="宋体"/>
        <charset val="134"/>
        <scheme val="minor"/>
      </rPr>
      <t>41590</t>
    </r>
    <r>
      <rPr>
        <sz val="11"/>
        <rFont val="宋体"/>
        <charset val="134"/>
        <scheme val="minor"/>
      </rPr>
      <t xml:space="preserve">
40465
40769</t>
    </r>
  </si>
  <si>
    <t>RBSKJSD00199
工厂：大正</t>
  </si>
  <si>
    <t>ABSOLUT 0843-693-600
Made in China 男开衫</t>
  </si>
  <si>
    <t>白色织标WLBCGEN020(06B）-85*20mm</t>
  </si>
  <si>
    <t>RBSKJSD00206
工厂：丰盛源</t>
  </si>
  <si>
    <t>7120-693-712/800/812
Made in China 女套衫 翻单20</t>
  </si>
  <si>
    <t>白色缎带洗标CLBCGEN003*6页-60*25mm（加页码）</t>
  </si>
  <si>
    <t>RBSKJSD00240
工厂：丰盛源</t>
  </si>
  <si>
    <t>7120-693-712/800
Made in China 女套衫 翻单20 补单</t>
  </si>
  <si>
    <t>白色织标WLBCGEN017（05B）-65*20mm-L码</t>
  </si>
  <si>
    <t>白色缎带洗标CLBCGEN003*1页-60*25mm</t>
  </si>
  <si>
    <t>91101-
712/800丰盛源</t>
  </si>
  <si>
    <t>RBSKJSD00213
工厂：丰盛源</t>
  </si>
  <si>
    <t>7120-693-712/800/700
Made in China 女套衫 翻单23</t>
  </si>
  <si>
    <t>RBSKJSD00241
对账吉胜达</t>
  </si>
  <si>
    <t>7120-693-712/800
Made in China 女套衫 翻单31</t>
  </si>
  <si>
    <t>价格贴：黑 BKSKR24003</t>
  </si>
  <si>
    <t>91247-812圣琪</t>
  </si>
  <si>
    <t>RBSKJSD00211</t>
  </si>
  <si>
    <t>7120-693-712/800/812
Made in China 女套衫 翻单22</t>
  </si>
  <si>
    <t>91101-700圣琪</t>
  </si>
  <si>
    <t>RBSKJSD00219
工厂：圣琪</t>
  </si>
  <si>
    <t>7120-693-712/800
Made in China 女套衫 翻单26</t>
  </si>
  <si>
    <t>RBSKJSD00239
工厂：巫山</t>
  </si>
  <si>
    <t>7120-693-800
Made in China 女套衫 翻单30</t>
  </si>
  <si>
    <r>
      <rPr>
        <sz val="11"/>
        <rFont val="宋体"/>
        <charset val="134"/>
        <scheme val="minor"/>
      </rPr>
      <t xml:space="preserve">40462
</t>
    </r>
    <r>
      <rPr>
        <b/>
        <sz val="11"/>
        <rFont val="宋体"/>
        <charset val="134"/>
        <scheme val="minor"/>
      </rPr>
      <t>41596</t>
    </r>
    <r>
      <rPr>
        <sz val="11"/>
        <rFont val="宋体"/>
        <charset val="134"/>
        <scheme val="minor"/>
      </rPr>
      <t xml:space="preserve">
40523
40463</t>
    </r>
  </si>
  <si>
    <t>RBSKJSD00197
工厂：圣琪</t>
  </si>
  <si>
    <t>GIANIS 0840-693-447/800
Made in China 男套衫</t>
  </si>
  <si>
    <t>白色缎带洗标CLBCGEN003*4页-60*25mm（加页码）</t>
  </si>
  <si>
    <t>RBSKJSD00244
工厂：圣琪</t>
  </si>
  <si>
    <t>GIANIS 0840-693-447/800
Made in China 男套衫 补单</t>
  </si>
  <si>
    <t>白色缎带洗标CLBCGEN003*1页-60*25mm（条码页）</t>
  </si>
  <si>
    <t>RBSKJSD0208
工厂：圣琪</t>
  </si>
  <si>
    <t>7108-693-802
Made in China 女套衫 翻单18</t>
  </si>
  <si>
    <t>RBSKJSD00216
工厂：圣琪</t>
  </si>
  <si>
    <t>7108-693-802
Made in China 女套衫 翻单19</t>
  </si>
  <si>
    <t>RBSKJSD00217
工厂：圣琪</t>
  </si>
  <si>
    <t>7108-693-902
Made in China 女套衫 翻单20</t>
  </si>
  <si>
    <t>RBSKJSD00220
工厂：圣琪</t>
  </si>
  <si>
    <t>7108-693-802
Made in China 女套衫 翻单21</t>
  </si>
  <si>
    <t>RBSKJSD0225
对账500：圣琪</t>
  </si>
  <si>
    <t>7108-693
Made in China 女套衫 翻单15 补单2</t>
  </si>
  <si>
    <t>RBSKJSD00226
工厂：圣琪</t>
  </si>
  <si>
    <t>7108-693-892
Made in China 女套衫 翻单22</t>
  </si>
  <si>
    <t>RBSKJSD00229
工厂：圣琪</t>
  </si>
  <si>
    <t>7108-693-802
Made in China 女套衫 翻单23</t>
  </si>
  <si>
    <t>STR</t>
  </si>
  <si>
    <t>90876-通辉</t>
  </si>
  <si>
    <t>RBSKJSD00207</t>
  </si>
  <si>
    <t>7120-693-712/800/812
Made in China 女套衫 翻单21</t>
  </si>
  <si>
    <t>91247-
712/800通辉</t>
  </si>
  <si>
    <t>RBSKJSD00227
工厂：通辉</t>
  </si>
  <si>
    <t>7120-693-700/712/800
Made in China 女套衫 翻单27</t>
  </si>
  <si>
    <t>RBSKJSD00231
工厂：通辉</t>
  </si>
  <si>
    <t>7120-693-712/800
Made in China 女套衫 翻单28</t>
  </si>
  <si>
    <t>RBSKJSD00238
工厂：通辉</t>
  </si>
  <si>
    <t>7120-693-712/800
Made in China 女套衫 翻单29</t>
  </si>
  <si>
    <t>RBSKJSD00183
工厂：正信</t>
  </si>
  <si>
    <t>7256-693-500/712
Made in China 女套衫 翻单8</t>
  </si>
  <si>
    <t>RBSKJSD00221
工厂：正信</t>
  </si>
  <si>
    <t>7256-693-712
Made in China 女套衫 翻单9</t>
  </si>
  <si>
    <t>RBSKJSD00209
工厂：正信</t>
  </si>
  <si>
    <t>6985-693-400/605
Made in China 女开衫 翻单21</t>
  </si>
  <si>
    <t>BKKBXM24002 空白标（60*25mm）</t>
  </si>
  <si>
    <t>RBSKJSD00212
工厂：正信</t>
  </si>
  <si>
    <t>6985-693-400
Made in China 女开衫 翻单22</t>
  </si>
  <si>
    <t>RBSKJSD00222
工厂：正信</t>
  </si>
  <si>
    <t>6985-693-400/802/605
Made in China 女开衫 翻单23</t>
  </si>
  <si>
    <t>RBSKJSD00224
工厂：正信</t>
  </si>
  <si>
    <t>6985-693-700
Made in China 女开衫 翻单24</t>
  </si>
  <si>
    <t>RBSKJSD00230
工厂：正信</t>
  </si>
  <si>
    <t>6985-693-802
Made in China 女开衫 翻单25</t>
  </si>
  <si>
    <t>RBSKJSD00242
工厂：正信</t>
  </si>
  <si>
    <t>6985-693-400/802
Made in China 女开衫 翻单26</t>
  </si>
  <si>
    <t>RBSKJSD00248
工厂：正信</t>
  </si>
  <si>
    <t>6985-693
Made in China 女开衫 翻单26 补单</t>
  </si>
  <si>
    <t>RBSKJSD00210
工厂：正信</t>
  </si>
  <si>
    <t>7149-693-754/802/902
Made in China 女套衫 翻单4</t>
  </si>
  <si>
    <t>40536
40539</t>
  </si>
  <si>
    <t>RBSKJSD0191
工厂：正信</t>
  </si>
  <si>
    <t>0088-693-400/802
Made in China 女帽衫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</si>
  <si>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</si>
  <si>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</si>
  <si>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</si>
  <si>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</si>
  <si>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</si>
  <si>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</si>
  <si>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</si>
  <si>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</si>
  <si>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</si>
  <si>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</si>
  <si>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</si>
  <si>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</si>
  <si>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</si>
  <si>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</si>
  <si>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吉胜达</t>
  </si>
  <si>
    <t>北京凌鼎贸易有限公司</t>
  </si>
  <si>
    <t>按照对账单开</t>
  </si>
  <si>
    <t>RBSKJSD00215
工厂：鸿展</t>
  </si>
  <si>
    <t>7120-693-712/800
Made in China 女套衫 翻单25</t>
  </si>
  <si>
    <t>RBSKJSD0225
对账1500：丰盛源</t>
  </si>
  <si>
    <t>RBSKJSD00228
工厂：丰盛源</t>
  </si>
  <si>
    <t>7120-693-712/800/812
Made in China 女套衫 翻单12 补单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</si>
</sst>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4"/>
      <color theme="1"/>
      <name val="宋体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  <xf numFmtId="0" fontId="35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/>
    </xf>
    <xf numFmtId="14" fontId="0" fillId="2" borderId="4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4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14" fontId="0" fillId="2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 wrapText="1"/>
    </xf>
    <xf numFmtId="14" fontId="0" fillId="0" borderId="4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58" fontId="10" fillId="3" borderId="8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8" fontId="13" fillId="3" borderId="8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  <cellStyle name="常规_合同" xfId="5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0"/>
  <sheetViews>
    <sheetView tabSelected="1" zoomScale="115" zoomScaleNormal="115" zoomScaleSheetLayoutView="130" topLeftCell="A181" workbookViewId="0">
      <selection activeCell="D202" sqref="D202"/>
    </sheetView>
  </sheetViews>
  <sheetFormatPr defaultColWidth="8.72727272727273" defaultRowHeight="14"/>
  <cols>
    <col min="1" max="1" width="16" style="1" customWidth="1"/>
    <col min="2" max="2" width="9.09090909090909" style="1" customWidth="1"/>
    <col min="3" max="3" width="15" style="1" customWidth="1"/>
    <col min="4" max="4" width="22.8454545454545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21.4181818181818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28">
        <v>45938</v>
      </c>
      <c r="B3" s="29" t="s">
        <v>9</v>
      </c>
      <c r="C3" s="46" t="s">
        <v>10</v>
      </c>
      <c r="D3" s="29" t="s">
        <v>11</v>
      </c>
      <c r="E3" s="29" t="s">
        <v>12</v>
      </c>
      <c r="F3" s="31">
        <f>23095+20</f>
        <v>23115</v>
      </c>
      <c r="G3" s="31">
        <v>0.26</v>
      </c>
      <c r="H3" s="25">
        <f t="shared" ref="H3:H21" si="0">F3*G3</f>
        <v>6009.9</v>
      </c>
    </row>
    <row r="4" spans="1:8">
      <c r="A4" s="28"/>
      <c r="B4" s="31"/>
      <c r="C4" s="47"/>
      <c r="D4" s="29"/>
      <c r="E4" s="31" t="s">
        <v>13</v>
      </c>
      <c r="F4" s="31">
        <v>23115</v>
      </c>
      <c r="G4" s="31">
        <v>0.09</v>
      </c>
      <c r="H4" s="25">
        <f t="shared" si="0"/>
        <v>2080.35</v>
      </c>
    </row>
    <row r="5" spans="1:8">
      <c r="A5" s="28"/>
      <c r="B5" s="31"/>
      <c r="C5" s="47"/>
      <c r="D5" s="29"/>
      <c r="E5" s="31" t="s">
        <v>14</v>
      </c>
      <c r="F5" s="31">
        <v>23115</v>
      </c>
      <c r="G5" s="31">
        <v>0.12</v>
      </c>
      <c r="H5" s="25">
        <f t="shared" si="0"/>
        <v>2773.8</v>
      </c>
    </row>
    <row r="6" spans="1:8">
      <c r="A6" s="37">
        <v>45949</v>
      </c>
      <c r="B6" s="31"/>
      <c r="C6" s="47"/>
      <c r="D6" s="29"/>
      <c r="E6" s="31" t="s">
        <v>15</v>
      </c>
      <c r="F6" s="31">
        <f>23115*4</f>
        <v>92460</v>
      </c>
      <c r="G6" s="31">
        <v>0.042</v>
      </c>
      <c r="H6" s="25">
        <f t="shared" si="0"/>
        <v>3883.32</v>
      </c>
    </row>
    <row r="7" spans="1:8">
      <c r="A7" s="37">
        <v>45938</v>
      </c>
      <c r="B7" s="31"/>
      <c r="C7" s="47"/>
      <c r="D7" s="29"/>
      <c r="E7" s="29" t="s">
        <v>16</v>
      </c>
      <c r="F7" s="31">
        <v>23115</v>
      </c>
      <c r="G7" s="31">
        <v>0.57</v>
      </c>
      <c r="H7" s="25">
        <f t="shared" si="0"/>
        <v>13175.55</v>
      </c>
    </row>
    <row r="8" spans="1:8">
      <c r="A8" s="28">
        <v>45941</v>
      </c>
      <c r="B8" s="29" t="s">
        <v>17</v>
      </c>
      <c r="C8" s="46" t="s">
        <v>18</v>
      </c>
      <c r="D8" s="29" t="s">
        <v>19</v>
      </c>
      <c r="E8" s="48" t="s">
        <v>20</v>
      </c>
      <c r="F8" s="49">
        <f>10596+2232+13</f>
        <v>12841</v>
      </c>
      <c r="G8" s="31">
        <v>0.26</v>
      </c>
      <c r="H8" s="25">
        <f t="shared" si="0"/>
        <v>3338.66</v>
      </c>
    </row>
    <row r="9" spans="1:8">
      <c r="A9" s="28"/>
      <c r="B9" s="31"/>
      <c r="C9" s="47"/>
      <c r="D9" s="29"/>
      <c r="E9" s="48" t="s">
        <v>21</v>
      </c>
      <c r="F9" s="49">
        <v>744</v>
      </c>
      <c r="G9" s="31">
        <v>0.24</v>
      </c>
      <c r="H9" s="25">
        <f t="shared" si="0"/>
        <v>178.56</v>
      </c>
    </row>
    <row r="10" spans="1:8">
      <c r="A10" s="28"/>
      <c r="B10" s="31"/>
      <c r="C10" s="47"/>
      <c r="D10" s="29"/>
      <c r="E10" s="50" t="s">
        <v>13</v>
      </c>
      <c r="F10" s="51">
        <v>12841</v>
      </c>
      <c r="G10" s="32">
        <v>0.09</v>
      </c>
      <c r="H10" s="25">
        <f t="shared" si="0"/>
        <v>1155.69</v>
      </c>
    </row>
    <row r="11" spans="1:8">
      <c r="A11" s="52">
        <v>45946</v>
      </c>
      <c r="B11" s="31"/>
      <c r="C11" s="47"/>
      <c r="D11" s="29"/>
      <c r="E11" s="48" t="s">
        <v>22</v>
      </c>
      <c r="F11" s="49">
        <v>457</v>
      </c>
      <c r="G11" s="31">
        <v>0.22</v>
      </c>
      <c r="H11" s="25">
        <f t="shared" si="0"/>
        <v>100.54</v>
      </c>
    </row>
    <row r="12" spans="1:8">
      <c r="A12" s="52"/>
      <c r="B12" s="31"/>
      <c r="C12" s="47"/>
      <c r="D12" s="29"/>
      <c r="E12" s="48" t="s">
        <v>23</v>
      </c>
      <c r="F12" s="49">
        <v>457</v>
      </c>
      <c r="G12" s="31">
        <v>0.18</v>
      </c>
      <c r="H12" s="25">
        <f t="shared" si="0"/>
        <v>82.26</v>
      </c>
    </row>
    <row r="13" spans="1:8">
      <c r="A13" s="53">
        <v>45941</v>
      </c>
      <c r="B13" s="31"/>
      <c r="C13" s="47"/>
      <c r="D13" s="29"/>
      <c r="E13" s="31" t="s">
        <v>24</v>
      </c>
      <c r="F13" s="49">
        <v>12841</v>
      </c>
      <c r="G13" s="31">
        <v>0.148</v>
      </c>
      <c r="H13" s="25">
        <f t="shared" si="0"/>
        <v>1900.468</v>
      </c>
    </row>
    <row r="14" spans="1:8">
      <c r="A14" s="53">
        <v>45949</v>
      </c>
      <c r="B14" s="31"/>
      <c r="C14" s="47"/>
      <c r="D14" s="29"/>
      <c r="E14" s="31" t="s">
        <v>25</v>
      </c>
      <c r="F14" s="31">
        <f>12838*5</f>
        <v>64190</v>
      </c>
      <c r="G14" s="31">
        <v>0.042</v>
      </c>
      <c r="H14" s="25">
        <f t="shared" si="0"/>
        <v>2695.98</v>
      </c>
    </row>
    <row r="15" spans="1:8">
      <c r="A15" s="28">
        <v>45941</v>
      </c>
      <c r="B15" s="29" t="s">
        <v>26</v>
      </c>
      <c r="C15" s="46" t="s">
        <v>27</v>
      </c>
      <c r="D15" s="29" t="s">
        <v>28</v>
      </c>
      <c r="E15" s="48" t="s">
        <v>20</v>
      </c>
      <c r="F15" s="49">
        <f>8908+1902+13</f>
        <v>10823</v>
      </c>
      <c r="G15" s="31">
        <v>0.26</v>
      </c>
      <c r="H15" s="25">
        <f t="shared" si="0"/>
        <v>2813.98</v>
      </c>
    </row>
    <row r="16" spans="1:8">
      <c r="A16" s="28"/>
      <c r="B16" s="31"/>
      <c r="C16" s="47"/>
      <c r="D16" s="29"/>
      <c r="E16" s="48" t="s">
        <v>21</v>
      </c>
      <c r="F16" s="49">
        <v>634</v>
      </c>
      <c r="G16" s="31">
        <v>0.24</v>
      </c>
      <c r="H16" s="25">
        <f t="shared" si="0"/>
        <v>152.16</v>
      </c>
    </row>
    <row r="17" spans="1:8">
      <c r="A17" s="28"/>
      <c r="B17" s="31"/>
      <c r="C17" s="47"/>
      <c r="D17" s="29"/>
      <c r="E17" s="48" t="s">
        <v>13</v>
      </c>
      <c r="F17" s="49">
        <f>8908+1902+13</f>
        <v>10823</v>
      </c>
      <c r="G17" s="31">
        <v>0.09</v>
      </c>
      <c r="H17" s="25">
        <f t="shared" si="0"/>
        <v>974.07</v>
      </c>
    </row>
    <row r="18" spans="1:8">
      <c r="A18" s="52">
        <v>45946</v>
      </c>
      <c r="B18" s="31"/>
      <c r="C18" s="47"/>
      <c r="D18" s="29"/>
      <c r="E18" s="48" t="s">
        <v>22</v>
      </c>
      <c r="F18" s="49">
        <v>423</v>
      </c>
      <c r="G18" s="31">
        <v>0.22</v>
      </c>
      <c r="H18" s="25">
        <f t="shared" si="0"/>
        <v>93.06</v>
      </c>
    </row>
    <row r="19" spans="1:8">
      <c r="A19" s="52"/>
      <c r="B19" s="31"/>
      <c r="C19" s="47"/>
      <c r="D19" s="29"/>
      <c r="E19" s="48" t="s">
        <v>23</v>
      </c>
      <c r="F19" s="49">
        <v>423</v>
      </c>
      <c r="G19" s="31">
        <v>0.18</v>
      </c>
      <c r="H19" s="25">
        <f t="shared" si="0"/>
        <v>76.14</v>
      </c>
    </row>
    <row r="20" spans="1:8">
      <c r="A20" s="53">
        <v>45941</v>
      </c>
      <c r="B20" s="31"/>
      <c r="C20" s="47"/>
      <c r="D20" s="29"/>
      <c r="E20" s="31" t="s">
        <v>29</v>
      </c>
      <c r="F20" s="49">
        <f>8908+1902+13</f>
        <v>10823</v>
      </c>
      <c r="G20" s="31">
        <v>0.148</v>
      </c>
      <c r="H20" s="25">
        <f t="shared" si="0"/>
        <v>1601.804</v>
      </c>
    </row>
    <row r="21" spans="1:8">
      <c r="A21" s="53">
        <v>45954</v>
      </c>
      <c r="B21" s="31"/>
      <c r="C21" s="47"/>
      <c r="D21" s="29"/>
      <c r="E21" s="31" t="s">
        <v>25</v>
      </c>
      <c r="F21" s="31">
        <f>10822*5</f>
        <v>54110</v>
      </c>
      <c r="G21" s="31">
        <v>0.042</v>
      </c>
      <c r="H21" s="25">
        <f t="shared" si="0"/>
        <v>2272.62</v>
      </c>
    </row>
    <row r="22" spans="1:8">
      <c r="H22" s="23">
        <f>SUM(H3:H21)</f>
        <v>45358.912</v>
      </c>
    </row>
    <row r="24" spans="1:8">
      <c r="A24" s="28">
        <v>45940</v>
      </c>
      <c r="B24" s="29">
        <v>90867</v>
      </c>
      <c r="C24" s="30" t="s">
        <v>30</v>
      </c>
      <c r="D24" s="29" t="s">
        <v>31</v>
      </c>
      <c r="E24" s="29" t="s">
        <v>12</v>
      </c>
      <c r="F24" s="31">
        <v>54589</v>
      </c>
      <c r="G24" s="32">
        <v>0.26</v>
      </c>
      <c r="H24" s="18">
        <f t="shared" ref="H24:H41" si="1">F24*G24</f>
        <v>14193.14</v>
      </c>
    </row>
    <row r="25" spans="1:8">
      <c r="A25" s="28"/>
      <c r="B25" s="31"/>
      <c r="C25" s="34"/>
      <c r="D25" s="29"/>
      <c r="E25" s="31" t="s">
        <v>13</v>
      </c>
      <c r="F25" s="31">
        <v>54589</v>
      </c>
      <c r="G25" s="31">
        <v>0.09</v>
      </c>
      <c r="H25" s="18">
        <f t="shared" si="1"/>
        <v>4913.01</v>
      </c>
    </row>
    <row r="26" spans="1:8">
      <c r="A26" s="53">
        <v>45941</v>
      </c>
      <c r="B26" s="31"/>
      <c r="C26" s="34"/>
      <c r="D26" s="29"/>
      <c r="E26" s="31" t="s">
        <v>14</v>
      </c>
      <c r="F26" s="31">
        <v>54589</v>
      </c>
      <c r="G26" s="31">
        <v>0.12</v>
      </c>
      <c r="H26" s="18">
        <f t="shared" si="1"/>
        <v>6550.68</v>
      </c>
    </row>
    <row r="27" spans="1:8">
      <c r="A27" s="36">
        <v>45940</v>
      </c>
      <c r="B27" s="31"/>
      <c r="C27" s="34"/>
      <c r="D27" s="29"/>
      <c r="E27" s="31" t="s">
        <v>32</v>
      </c>
      <c r="F27" s="31">
        <v>327534</v>
      </c>
      <c r="G27" s="31">
        <v>0.042</v>
      </c>
      <c r="H27" s="18">
        <f t="shared" si="1"/>
        <v>13756.428</v>
      </c>
    </row>
    <row r="28" spans="1:8">
      <c r="A28" s="53">
        <v>45941</v>
      </c>
      <c r="B28" s="31"/>
      <c r="C28" s="34"/>
      <c r="D28" s="29"/>
      <c r="E28" s="29" t="s">
        <v>16</v>
      </c>
      <c r="F28" s="31">
        <v>54589</v>
      </c>
      <c r="G28" s="31">
        <v>0.57</v>
      </c>
      <c r="H28" s="18">
        <f t="shared" si="1"/>
        <v>31115.73</v>
      </c>
    </row>
    <row r="29" spans="1:8">
      <c r="A29" s="54">
        <v>45956</v>
      </c>
      <c r="B29" s="29">
        <v>90867</v>
      </c>
      <c r="C29" s="30" t="s">
        <v>33</v>
      </c>
      <c r="D29" s="29" t="s">
        <v>34</v>
      </c>
      <c r="E29" s="31" t="s">
        <v>35</v>
      </c>
      <c r="F29" s="31">
        <v>2000</v>
      </c>
      <c r="G29" s="31">
        <v>0.12</v>
      </c>
      <c r="H29" s="20">
        <f t="shared" si="1"/>
        <v>240</v>
      </c>
    </row>
    <row r="30" spans="1:8">
      <c r="A30" s="55"/>
      <c r="B30" s="31"/>
      <c r="C30" s="34"/>
      <c r="D30" s="29"/>
      <c r="E30" s="31" t="s">
        <v>36</v>
      </c>
      <c r="F30" s="31">
        <f>2000+1800+2000+1100</f>
        <v>6900</v>
      </c>
      <c r="G30" s="31">
        <f>0.042</f>
        <v>0.042</v>
      </c>
      <c r="H30" s="20">
        <f t="shared" si="1"/>
        <v>289.8</v>
      </c>
    </row>
    <row r="31" spans="1:8">
      <c r="A31" s="28">
        <v>45947</v>
      </c>
      <c r="B31" s="29" t="s">
        <v>37</v>
      </c>
      <c r="C31" s="30" t="s">
        <v>38</v>
      </c>
      <c r="D31" s="29" t="s">
        <v>39</v>
      </c>
      <c r="E31" s="29" t="s">
        <v>12</v>
      </c>
      <c r="F31" s="31">
        <v>22031</v>
      </c>
      <c r="G31" s="32">
        <v>0.26</v>
      </c>
      <c r="H31" s="18">
        <f t="shared" si="1"/>
        <v>5728.06</v>
      </c>
    </row>
    <row r="32" spans="1:8">
      <c r="A32" s="28"/>
      <c r="B32" s="31"/>
      <c r="C32" s="34"/>
      <c r="D32" s="29"/>
      <c r="E32" s="31" t="s">
        <v>13</v>
      </c>
      <c r="F32" s="31">
        <v>22031</v>
      </c>
      <c r="G32" s="31">
        <v>0.09</v>
      </c>
      <c r="H32" s="18">
        <f t="shared" si="1"/>
        <v>1982.79</v>
      </c>
    </row>
    <row r="33" spans="1:8">
      <c r="A33" s="36">
        <v>45945</v>
      </c>
      <c r="B33" s="31"/>
      <c r="C33" s="34"/>
      <c r="D33" s="29"/>
      <c r="E33" s="31" t="s">
        <v>14</v>
      </c>
      <c r="F33" s="31">
        <v>22031</v>
      </c>
      <c r="G33" s="31">
        <v>0.12</v>
      </c>
      <c r="H33" s="18">
        <f t="shared" si="1"/>
        <v>2643.72</v>
      </c>
    </row>
    <row r="34" spans="1:8">
      <c r="A34" s="36"/>
      <c r="B34" s="31"/>
      <c r="C34" s="34"/>
      <c r="D34" s="29"/>
      <c r="E34" s="31" t="s">
        <v>32</v>
      </c>
      <c r="F34" s="31">
        <f>22031*6</f>
        <v>132186</v>
      </c>
      <c r="G34" s="31">
        <v>0.042</v>
      </c>
      <c r="H34" s="18">
        <f t="shared" si="1"/>
        <v>5551.812</v>
      </c>
    </row>
    <row r="35" spans="1:8">
      <c r="A35" s="37"/>
      <c r="B35" s="31"/>
      <c r="C35" s="34"/>
      <c r="D35" s="29"/>
      <c r="E35" s="29" t="s">
        <v>16</v>
      </c>
      <c r="F35" s="31">
        <v>22031</v>
      </c>
      <c r="G35" s="31">
        <v>0.57</v>
      </c>
      <c r="H35" s="18">
        <f t="shared" si="1"/>
        <v>12557.67</v>
      </c>
    </row>
    <row r="36" spans="1:8">
      <c r="A36" s="53">
        <v>45964</v>
      </c>
      <c r="B36" s="29">
        <v>92307</v>
      </c>
      <c r="C36" s="30" t="s">
        <v>40</v>
      </c>
      <c r="D36" s="29" t="s">
        <v>41</v>
      </c>
      <c r="E36" s="29" t="s">
        <v>12</v>
      </c>
      <c r="F36" s="31">
        <v>39881</v>
      </c>
      <c r="G36" s="32">
        <v>0.26</v>
      </c>
      <c r="H36" s="18">
        <f t="shared" si="1"/>
        <v>10369.06</v>
      </c>
    </row>
    <row r="37" spans="1:8">
      <c r="A37" s="53"/>
      <c r="B37" s="31"/>
      <c r="C37" s="34"/>
      <c r="D37" s="29"/>
      <c r="E37" s="31" t="s">
        <v>13</v>
      </c>
      <c r="F37" s="31">
        <v>39881</v>
      </c>
      <c r="G37" s="31">
        <v>0.09</v>
      </c>
      <c r="H37" s="18">
        <f t="shared" si="1"/>
        <v>3589.29</v>
      </c>
    </row>
    <row r="38" spans="1:8">
      <c r="A38" s="53"/>
      <c r="B38" s="31"/>
      <c r="C38" s="34"/>
      <c r="D38" s="29"/>
      <c r="E38" s="29" t="s">
        <v>42</v>
      </c>
      <c r="F38" s="31">
        <v>39881</v>
      </c>
      <c r="G38" s="31">
        <v>0</v>
      </c>
      <c r="H38" s="18">
        <f t="shared" si="1"/>
        <v>0</v>
      </c>
    </row>
    <row r="39" spans="1:8">
      <c r="A39" s="53">
        <v>45961</v>
      </c>
      <c r="B39" s="31"/>
      <c r="C39" s="34"/>
      <c r="D39" s="29"/>
      <c r="E39" s="31" t="s">
        <v>14</v>
      </c>
      <c r="F39" s="31">
        <v>39881</v>
      </c>
      <c r="G39" s="31">
        <v>0.12</v>
      </c>
      <c r="H39" s="18">
        <f t="shared" si="1"/>
        <v>4785.72</v>
      </c>
    </row>
    <row r="40" spans="1:8">
      <c r="A40" s="53"/>
      <c r="B40" s="31"/>
      <c r="C40" s="34"/>
      <c r="D40" s="29"/>
      <c r="E40" s="31" t="s">
        <v>32</v>
      </c>
      <c r="F40" s="31">
        <f>39881*6</f>
        <v>239286</v>
      </c>
      <c r="G40" s="31">
        <f>0.042</f>
        <v>0.042</v>
      </c>
      <c r="H40" s="18">
        <f t="shared" si="1"/>
        <v>10050.012</v>
      </c>
    </row>
    <row r="41" spans="1:8">
      <c r="A41" s="53"/>
      <c r="B41" s="31"/>
      <c r="C41" s="34"/>
      <c r="D41" s="29"/>
      <c r="E41" s="29" t="s">
        <v>16</v>
      </c>
      <c r="F41" s="31">
        <v>39881</v>
      </c>
      <c r="G41" s="31">
        <v>0.57</v>
      </c>
      <c r="H41" s="20">
        <f t="shared" si="1"/>
        <v>22732.17</v>
      </c>
    </row>
    <row r="42" spans="1:8">
      <c r="H42" s="56">
        <f>SUM(H24:H41)</f>
        <v>151049.092</v>
      </c>
    </row>
    <row r="45" spans="1:8">
      <c r="A45" s="54">
        <v>45944</v>
      </c>
      <c r="B45" s="29" t="s">
        <v>43</v>
      </c>
      <c r="C45" s="30" t="s">
        <v>44</v>
      </c>
      <c r="D45" s="29" t="s">
        <v>45</v>
      </c>
      <c r="E45" s="29" t="s">
        <v>12</v>
      </c>
      <c r="F45" s="31">
        <v>11546</v>
      </c>
      <c r="G45" s="32">
        <v>0.26</v>
      </c>
      <c r="H45" s="18">
        <f t="shared" ref="H45:H103" si="2">F45*G45</f>
        <v>3001.96</v>
      </c>
    </row>
    <row r="46" spans="1:8">
      <c r="A46" s="52"/>
      <c r="B46" s="31"/>
      <c r="C46" s="34"/>
      <c r="D46" s="29"/>
      <c r="E46" s="31" t="s">
        <v>13</v>
      </c>
      <c r="F46" s="31">
        <v>11546</v>
      </c>
      <c r="G46" s="31">
        <v>0.09</v>
      </c>
      <c r="H46" s="18">
        <f t="shared" si="2"/>
        <v>1039.14</v>
      </c>
    </row>
    <row r="47" spans="1:8">
      <c r="A47" s="52"/>
      <c r="B47" s="31"/>
      <c r="C47" s="34"/>
      <c r="D47" s="29"/>
      <c r="E47" s="31" t="s">
        <v>14</v>
      </c>
      <c r="F47" s="31">
        <v>11546</v>
      </c>
      <c r="G47" s="31">
        <v>0.12</v>
      </c>
      <c r="H47" s="18">
        <f t="shared" si="2"/>
        <v>1385.52</v>
      </c>
    </row>
    <row r="48" spans="1:8">
      <c r="A48" s="52"/>
      <c r="B48" s="31"/>
      <c r="C48" s="34"/>
      <c r="D48" s="29"/>
      <c r="E48" s="31" t="s">
        <v>32</v>
      </c>
      <c r="F48" s="31">
        <f>11546*6</f>
        <v>69276</v>
      </c>
      <c r="G48" s="31">
        <f>0.042</f>
        <v>0.042</v>
      </c>
      <c r="H48" s="18">
        <f t="shared" si="2"/>
        <v>2909.592</v>
      </c>
    </row>
    <row r="49" spans="1:8">
      <c r="A49" s="55"/>
      <c r="B49" s="31"/>
      <c r="C49" s="34"/>
      <c r="D49" s="29"/>
      <c r="E49" s="29" t="s">
        <v>16</v>
      </c>
      <c r="F49" s="31">
        <v>11546</v>
      </c>
      <c r="G49" s="31">
        <v>0.57</v>
      </c>
      <c r="H49" s="18">
        <f t="shared" si="2"/>
        <v>6581.22</v>
      </c>
    </row>
    <row r="50" spans="1:8">
      <c r="A50" s="28">
        <v>45947</v>
      </c>
      <c r="B50" s="29" t="s">
        <v>46</v>
      </c>
      <c r="C50" s="30" t="s">
        <v>38</v>
      </c>
      <c r="D50" s="29" t="s">
        <v>39</v>
      </c>
      <c r="E50" s="29" t="s">
        <v>12</v>
      </c>
      <c r="F50" s="31">
        <v>16842</v>
      </c>
      <c r="G50" s="32">
        <v>0.26</v>
      </c>
      <c r="H50" s="18">
        <f t="shared" si="2"/>
        <v>4378.92</v>
      </c>
    </row>
    <row r="51" spans="1:8">
      <c r="A51" s="28"/>
      <c r="B51" s="31"/>
      <c r="C51" s="34"/>
      <c r="D51" s="29"/>
      <c r="E51" s="31" t="s">
        <v>13</v>
      </c>
      <c r="F51" s="31">
        <v>16842</v>
      </c>
      <c r="G51" s="31">
        <v>0.09</v>
      </c>
      <c r="H51" s="18">
        <f t="shared" si="2"/>
        <v>1515.78</v>
      </c>
    </row>
    <row r="52" spans="1:8">
      <c r="A52" s="36">
        <v>45945</v>
      </c>
      <c r="B52" s="31"/>
      <c r="C52" s="34"/>
      <c r="D52" s="29"/>
      <c r="E52" s="31" t="s">
        <v>14</v>
      </c>
      <c r="F52" s="31">
        <v>16842</v>
      </c>
      <c r="G52" s="31">
        <v>0.12</v>
      </c>
      <c r="H52" s="18">
        <f t="shared" si="2"/>
        <v>2021.04</v>
      </c>
    </row>
    <row r="53" spans="1:8">
      <c r="A53" s="36"/>
      <c r="B53" s="31"/>
      <c r="C53" s="34"/>
      <c r="D53" s="29"/>
      <c r="E53" s="31" t="s">
        <v>32</v>
      </c>
      <c r="F53" s="31">
        <f>16842*6</f>
        <v>101052</v>
      </c>
      <c r="G53" s="31">
        <f>0.042</f>
        <v>0.042</v>
      </c>
      <c r="H53" s="18">
        <f t="shared" si="2"/>
        <v>4244.184</v>
      </c>
    </row>
    <row r="54" spans="1:8">
      <c r="A54" s="37"/>
      <c r="B54" s="31"/>
      <c r="C54" s="34"/>
      <c r="D54" s="29"/>
      <c r="E54" s="29" t="s">
        <v>16</v>
      </c>
      <c r="F54" s="31">
        <v>16842</v>
      </c>
      <c r="G54" s="31">
        <v>0.57</v>
      </c>
      <c r="H54" s="20">
        <f t="shared" si="2"/>
        <v>9599.94</v>
      </c>
    </row>
    <row r="55" spans="1:8">
      <c r="A55" s="28">
        <v>45953</v>
      </c>
      <c r="B55" s="29">
        <v>91710</v>
      </c>
      <c r="C55" s="30" t="s">
        <v>47</v>
      </c>
      <c r="D55" s="29" t="s">
        <v>48</v>
      </c>
      <c r="E55" s="29" t="s">
        <v>12</v>
      </c>
      <c r="F55" s="31">
        <v>31489</v>
      </c>
      <c r="G55" s="31">
        <v>0.26</v>
      </c>
      <c r="H55" s="18">
        <f t="shared" si="2"/>
        <v>8187.14</v>
      </c>
    </row>
    <row r="56" spans="1:8">
      <c r="A56" s="28"/>
      <c r="B56" s="31"/>
      <c r="C56" s="34"/>
      <c r="D56" s="29"/>
      <c r="E56" s="31" t="s">
        <v>13</v>
      </c>
      <c r="F56" s="31">
        <v>31489</v>
      </c>
      <c r="G56" s="31">
        <v>0.09</v>
      </c>
      <c r="H56" s="18">
        <f t="shared" si="2"/>
        <v>2834.01</v>
      </c>
    </row>
    <row r="57" spans="1:8">
      <c r="A57" s="36">
        <v>45950</v>
      </c>
      <c r="B57" s="31"/>
      <c r="C57" s="34"/>
      <c r="D57" s="29"/>
      <c r="E57" s="31" t="s">
        <v>14</v>
      </c>
      <c r="F57" s="31">
        <v>31489</v>
      </c>
      <c r="G57" s="31">
        <v>0.12</v>
      </c>
      <c r="H57" s="18">
        <f t="shared" si="2"/>
        <v>3778.68</v>
      </c>
    </row>
    <row r="58" spans="1:8">
      <c r="A58" s="36"/>
      <c r="B58" s="31"/>
      <c r="C58" s="34"/>
      <c r="D58" s="29"/>
      <c r="E58" s="31" t="s">
        <v>32</v>
      </c>
      <c r="F58" s="31">
        <v>188934</v>
      </c>
      <c r="G58" s="31">
        <v>0.042</v>
      </c>
      <c r="H58" s="18">
        <f t="shared" si="2"/>
        <v>7935.228</v>
      </c>
    </row>
    <row r="59" spans="1:8">
      <c r="A59" s="37"/>
      <c r="B59" s="31"/>
      <c r="C59" s="34"/>
      <c r="D59" s="29"/>
      <c r="E59" s="29" t="s">
        <v>16</v>
      </c>
      <c r="F59" s="31">
        <v>31489</v>
      </c>
      <c r="G59" s="31">
        <v>0.57</v>
      </c>
      <c r="H59" s="18">
        <f t="shared" si="2"/>
        <v>17948.73</v>
      </c>
    </row>
    <row r="60" spans="1:8">
      <c r="A60" s="57">
        <v>45957</v>
      </c>
      <c r="B60" s="29">
        <v>92147</v>
      </c>
      <c r="C60" s="30" t="s">
        <v>49</v>
      </c>
      <c r="D60" s="29" t="s">
        <v>50</v>
      </c>
      <c r="E60" s="29" t="s">
        <v>12</v>
      </c>
      <c r="F60" s="31">
        <v>10497</v>
      </c>
      <c r="G60" s="32">
        <v>0.26</v>
      </c>
      <c r="H60" s="18">
        <f t="shared" si="2"/>
        <v>2729.22</v>
      </c>
    </row>
    <row r="61" spans="1:8">
      <c r="A61" s="36"/>
      <c r="B61" s="31"/>
      <c r="C61" s="34"/>
      <c r="D61" s="29"/>
      <c r="E61" s="31" t="s">
        <v>13</v>
      </c>
      <c r="F61" s="31">
        <v>10497</v>
      </c>
      <c r="G61" s="31">
        <v>0.09</v>
      </c>
      <c r="H61" s="18">
        <f t="shared" si="2"/>
        <v>944.73</v>
      </c>
    </row>
    <row r="62" spans="1:8">
      <c r="A62" s="36"/>
      <c r="B62" s="31"/>
      <c r="C62" s="34"/>
      <c r="D62" s="29"/>
      <c r="E62" s="31" t="s">
        <v>14</v>
      </c>
      <c r="F62" s="31">
        <v>10497</v>
      </c>
      <c r="G62" s="31">
        <v>0.12</v>
      </c>
      <c r="H62" s="18">
        <f t="shared" si="2"/>
        <v>1259.64</v>
      </c>
    </row>
    <row r="63" spans="1:8">
      <c r="A63" s="36"/>
      <c r="B63" s="31"/>
      <c r="C63" s="34"/>
      <c r="D63" s="29"/>
      <c r="E63" s="31" t="s">
        <v>32</v>
      </c>
      <c r="F63" s="31">
        <f>10497*6</f>
        <v>62982</v>
      </c>
      <c r="G63" s="31">
        <f>0.042</f>
        <v>0.042</v>
      </c>
      <c r="H63" s="18">
        <f t="shared" si="2"/>
        <v>2645.244</v>
      </c>
    </row>
    <row r="64" spans="1:8">
      <c r="A64" s="37"/>
      <c r="B64" s="31"/>
      <c r="C64" s="34"/>
      <c r="D64" s="29"/>
      <c r="E64" s="29" t="s">
        <v>16</v>
      </c>
      <c r="F64" s="31">
        <v>10497</v>
      </c>
      <c r="G64" s="31">
        <v>0.57</v>
      </c>
      <c r="H64" s="20">
        <f t="shared" si="2"/>
        <v>5983.29</v>
      </c>
    </row>
    <row r="65" spans="1:8">
      <c r="A65" s="54">
        <v>45941</v>
      </c>
      <c r="B65" s="29" t="s">
        <v>51</v>
      </c>
      <c r="C65" s="46" t="s">
        <v>52</v>
      </c>
      <c r="D65" s="29" t="s">
        <v>53</v>
      </c>
      <c r="E65" s="48" t="s">
        <v>20</v>
      </c>
      <c r="F65" s="49">
        <f>13687+3162+26</f>
        <v>16875</v>
      </c>
      <c r="G65" s="32">
        <v>0.26</v>
      </c>
      <c r="H65" s="18">
        <f t="shared" si="2"/>
        <v>4387.5</v>
      </c>
    </row>
    <row r="66" spans="1:8">
      <c r="A66" s="52"/>
      <c r="B66" s="31"/>
      <c r="C66" s="47"/>
      <c r="D66" s="29"/>
      <c r="E66" s="48" t="s">
        <v>21</v>
      </c>
      <c r="F66" s="49">
        <v>1054</v>
      </c>
      <c r="G66" s="31">
        <v>0.24</v>
      </c>
      <c r="H66" s="18">
        <f t="shared" si="2"/>
        <v>252.96</v>
      </c>
    </row>
    <row r="67" spans="1:8">
      <c r="A67" s="52"/>
      <c r="B67" s="31"/>
      <c r="C67" s="47"/>
      <c r="D67" s="29"/>
      <c r="E67" s="50" t="s">
        <v>13</v>
      </c>
      <c r="F67" s="51">
        <v>16875</v>
      </c>
      <c r="G67" s="32">
        <v>0.09</v>
      </c>
      <c r="H67" s="18">
        <f t="shared" si="2"/>
        <v>1518.75</v>
      </c>
    </row>
    <row r="68" spans="1:8">
      <c r="A68" s="28">
        <v>45946</v>
      </c>
      <c r="B68" s="31"/>
      <c r="C68" s="47"/>
      <c r="D68" s="29"/>
      <c r="E68" s="48" t="s">
        <v>22</v>
      </c>
      <c r="F68" s="49">
        <v>670</v>
      </c>
      <c r="G68" s="31">
        <v>0.22</v>
      </c>
      <c r="H68" s="18">
        <f t="shared" si="2"/>
        <v>147.4</v>
      </c>
    </row>
    <row r="69" spans="1:8">
      <c r="A69" s="28"/>
      <c r="B69" s="31"/>
      <c r="C69" s="47"/>
      <c r="D69" s="29"/>
      <c r="E69" s="48" t="s">
        <v>23</v>
      </c>
      <c r="F69" s="49">
        <v>670</v>
      </c>
      <c r="G69" s="31">
        <v>0.18</v>
      </c>
      <c r="H69" s="18">
        <f t="shared" si="2"/>
        <v>120.6</v>
      </c>
    </row>
    <row r="70" spans="1:8">
      <c r="A70" s="53">
        <v>45941</v>
      </c>
      <c r="B70" s="31"/>
      <c r="C70" s="47"/>
      <c r="D70" s="29"/>
      <c r="E70" s="31" t="s">
        <v>29</v>
      </c>
      <c r="F70" s="31">
        <v>16875</v>
      </c>
      <c r="G70" s="31">
        <v>0.148</v>
      </c>
      <c r="H70" s="18">
        <f t="shared" si="2"/>
        <v>2497.5</v>
      </c>
    </row>
    <row r="71" spans="1:8">
      <c r="A71" s="36">
        <v>45953</v>
      </c>
      <c r="B71" s="31"/>
      <c r="C71" s="47"/>
      <c r="D71" s="29"/>
      <c r="E71" s="31" t="s">
        <v>54</v>
      </c>
      <c r="F71" s="31">
        <f>16869*4</f>
        <v>67476</v>
      </c>
      <c r="G71" s="31">
        <v>0.042</v>
      </c>
      <c r="H71" s="18">
        <f t="shared" si="2"/>
        <v>2833.992</v>
      </c>
    </row>
    <row r="72" ht="56" spans="1:8">
      <c r="A72" s="28">
        <v>45972</v>
      </c>
      <c r="B72" s="29">
        <v>40462</v>
      </c>
      <c r="C72" s="46" t="s">
        <v>55</v>
      </c>
      <c r="D72" s="29" t="s">
        <v>56</v>
      </c>
      <c r="E72" s="31" t="s">
        <v>57</v>
      </c>
      <c r="F72" s="31">
        <v>400</v>
      </c>
      <c r="G72" s="31">
        <v>0.042</v>
      </c>
      <c r="H72" s="20">
        <f t="shared" si="2"/>
        <v>16.8</v>
      </c>
    </row>
    <row r="73" spans="1:8">
      <c r="A73" s="54">
        <v>45942</v>
      </c>
      <c r="B73" s="29">
        <v>91248</v>
      </c>
      <c r="C73" s="30" t="s">
        <v>58</v>
      </c>
      <c r="D73" s="29" t="s">
        <v>59</v>
      </c>
      <c r="E73" s="29" t="s">
        <v>12</v>
      </c>
      <c r="F73" s="31">
        <v>15748</v>
      </c>
      <c r="G73" s="32">
        <v>0.26</v>
      </c>
      <c r="H73" s="18">
        <f t="shared" si="2"/>
        <v>4094.48</v>
      </c>
    </row>
    <row r="74" spans="1:8">
      <c r="A74" s="52"/>
      <c r="B74" s="31"/>
      <c r="C74" s="34"/>
      <c r="D74" s="29"/>
      <c r="E74" s="31" t="s">
        <v>13</v>
      </c>
      <c r="F74" s="31">
        <v>15748</v>
      </c>
      <c r="G74" s="31">
        <v>0.09</v>
      </c>
      <c r="H74" s="18">
        <f t="shared" si="2"/>
        <v>1417.32</v>
      </c>
    </row>
    <row r="75" spans="1:8">
      <c r="A75" s="55"/>
      <c r="B75" s="31"/>
      <c r="C75" s="34"/>
      <c r="D75" s="29"/>
      <c r="E75" s="31" t="s">
        <v>14</v>
      </c>
      <c r="F75" s="31">
        <v>15748</v>
      </c>
      <c r="G75" s="31">
        <v>0.12</v>
      </c>
      <c r="H75" s="18">
        <f t="shared" si="2"/>
        <v>1889.76</v>
      </c>
    </row>
    <row r="76" spans="1:8">
      <c r="A76" s="57">
        <v>45941</v>
      </c>
      <c r="B76" s="31"/>
      <c r="C76" s="34"/>
      <c r="D76" s="29"/>
      <c r="E76" s="31" t="s">
        <v>15</v>
      </c>
      <c r="F76" s="31">
        <v>62992</v>
      </c>
      <c r="G76" s="31">
        <v>0.042</v>
      </c>
      <c r="H76" s="18">
        <f t="shared" si="2"/>
        <v>2645.664</v>
      </c>
    </row>
    <row r="77" spans="1:8">
      <c r="A77" s="37"/>
      <c r="B77" s="31"/>
      <c r="C77" s="34"/>
      <c r="D77" s="29"/>
      <c r="E77" s="29" t="s">
        <v>16</v>
      </c>
      <c r="F77" s="31">
        <v>15748</v>
      </c>
      <c r="G77" s="31">
        <v>0.57</v>
      </c>
      <c r="H77" s="18">
        <f t="shared" si="2"/>
        <v>8976.36</v>
      </c>
    </row>
    <row r="78" spans="1:8">
      <c r="A78" s="54">
        <v>45945</v>
      </c>
      <c r="B78" s="29">
        <v>91283</v>
      </c>
      <c r="C78" s="30" t="s">
        <v>60</v>
      </c>
      <c r="D78" s="29" t="s">
        <v>61</v>
      </c>
      <c r="E78" s="29" t="s">
        <v>12</v>
      </c>
      <c r="F78" s="31">
        <v>8396</v>
      </c>
      <c r="G78" s="32">
        <v>0.26</v>
      </c>
      <c r="H78" s="18">
        <f t="shared" si="2"/>
        <v>2182.96</v>
      </c>
    </row>
    <row r="79" spans="1:8">
      <c r="A79" s="52"/>
      <c r="B79" s="31"/>
      <c r="C79" s="34"/>
      <c r="D79" s="29"/>
      <c r="E79" s="31" t="s">
        <v>13</v>
      </c>
      <c r="F79" s="31">
        <v>8396</v>
      </c>
      <c r="G79" s="31">
        <v>0.09</v>
      </c>
      <c r="H79" s="18">
        <f t="shared" si="2"/>
        <v>755.64</v>
      </c>
    </row>
    <row r="80" spans="1:8">
      <c r="A80" s="52"/>
      <c r="B80" s="31"/>
      <c r="C80" s="34"/>
      <c r="D80" s="29"/>
      <c r="E80" s="31" t="s">
        <v>14</v>
      </c>
      <c r="F80" s="31">
        <v>8396</v>
      </c>
      <c r="G80" s="31">
        <v>0.12</v>
      </c>
      <c r="H80" s="18">
        <f t="shared" si="2"/>
        <v>1007.52</v>
      </c>
    </row>
    <row r="81" spans="1:8">
      <c r="A81" s="52"/>
      <c r="B81" s="31"/>
      <c r="C81" s="34"/>
      <c r="D81" s="29"/>
      <c r="E81" s="31" t="s">
        <v>15</v>
      </c>
      <c r="F81" s="31">
        <v>33584</v>
      </c>
      <c r="G81" s="31">
        <v>0.042</v>
      </c>
      <c r="H81" s="18">
        <f t="shared" si="2"/>
        <v>1410.528</v>
      </c>
    </row>
    <row r="82" spans="1:8">
      <c r="A82" s="55"/>
      <c r="B82" s="31"/>
      <c r="C82" s="34"/>
      <c r="D82" s="29"/>
      <c r="E82" s="29" t="s">
        <v>16</v>
      </c>
      <c r="F82" s="31">
        <v>8396</v>
      </c>
      <c r="G82" s="31">
        <v>0.57</v>
      </c>
      <c r="H82" s="18">
        <f t="shared" si="2"/>
        <v>4785.72</v>
      </c>
    </row>
    <row r="83" spans="1:8">
      <c r="A83" s="57">
        <v>45946</v>
      </c>
      <c r="B83" s="29">
        <v>91480</v>
      </c>
      <c r="C83" s="30" t="s">
        <v>62</v>
      </c>
      <c r="D83" s="29" t="s">
        <v>63</v>
      </c>
      <c r="E83" s="29" t="s">
        <v>12</v>
      </c>
      <c r="F83" s="31">
        <v>6298</v>
      </c>
      <c r="G83" s="32">
        <v>0.26</v>
      </c>
      <c r="H83" s="18">
        <f t="shared" si="2"/>
        <v>1637.48</v>
      </c>
    </row>
    <row r="84" spans="1:8">
      <c r="A84" s="36"/>
      <c r="B84" s="31"/>
      <c r="C84" s="34"/>
      <c r="D84" s="29"/>
      <c r="E84" s="31" t="s">
        <v>13</v>
      </c>
      <c r="F84" s="31">
        <v>6298</v>
      </c>
      <c r="G84" s="31">
        <v>0.09</v>
      </c>
      <c r="H84" s="18">
        <f t="shared" si="2"/>
        <v>566.82</v>
      </c>
    </row>
    <row r="85" spans="1:8">
      <c r="A85" s="36"/>
      <c r="B85" s="31"/>
      <c r="C85" s="34"/>
      <c r="D85" s="29"/>
      <c r="E85" s="31" t="s">
        <v>14</v>
      </c>
      <c r="F85" s="31">
        <v>6298</v>
      </c>
      <c r="G85" s="31">
        <v>0.12</v>
      </c>
      <c r="H85" s="18">
        <f t="shared" si="2"/>
        <v>755.76</v>
      </c>
    </row>
    <row r="86" spans="1:8">
      <c r="A86" s="36"/>
      <c r="B86" s="31"/>
      <c r="C86" s="34"/>
      <c r="D86" s="29"/>
      <c r="E86" s="31" t="s">
        <v>15</v>
      </c>
      <c r="F86" s="31">
        <v>25192</v>
      </c>
      <c r="G86" s="31">
        <v>0.042</v>
      </c>
      <c r="H86" s="18">
        <f t="shared" si="2"/>
        <v>1058.064</v>
      </c>
    </row>
    <row r="87" spans="1:8">
      <c r="A87" s="37"/>
      <c r="B87" s="31"/>
      <c r="C87" s="34"/>
      <c r="D87" s="29"/>
      <c r="E87" s="29" t="s">
        <v>16</v>
      </c>
      <c r="F87" s="31">
        <v>6298</v>
      </c>
      <c r="G87" s="31">
        <v>0.57</v>
      </c>
      <c r="H87" s="18">
        <f t="shared" si="2"/>
        <v>3589.86</v>
      </c>
    </row>
    <row r="88" spans="1:8">
      <c r="A88" s="54">
        <v>45952</v>
      </c>
      <c r="B88" s="29">
        <v>91748</v>
      </c>
      <c r="C88" s="30" t="s">
        <v>64</v>
      </c>
      <c r="D88" s="29" t="s">
        <v>65</v>
      </c>
      <c r="E88" s="29" t="s">
        <v>12</v>
      </c>
      <c r="F88" s="31">
        <v>12599</v>
      </c>
      <c r="G88" s="31">
        <v>0.26</v>
      </c>
      <c r="H88" s="18">
        <f t="shared" si="2"/>
        <v>3275.74</v>
      </c>
    </row>
    <row r="89" spans="1:8">
      <c r="A89" s="52"/>
      <c r="B89" s="31"/>
      <c r="C89" s="34"/>
      <c r="D89" s="29"/>
      <c r="E89" s="31" t="s">
        <v>13</v>
      </c>
      <c r="F89" s="31">
        <v>12599</v>
      </c>
      <c r="G89" s="31">
        <v>0.09</v>
      </c>
      <c r="H89" s="18">
        <f t="shared" si="2"/>
        <v>1133.91</v>
      </c>
    </row>
    <row r="90" spans="1:8">
      <c r="A90" s="57">
        <v>45950</v>
      </c>
      <c r="B90" s="31"/>
      <c r="C90" s="34"/>
      <c r="D90" s="29"/>
      <c r="E90" s="31" t="s">
        <v>14</v>
      </c>
      <c r="F90" s="31">
        <v>12599</v>
      </c>
      <c r="G90" s="31">
        <v>0.12</v>
      </c>
      <c r="H90" s="18">
        <f t="shared" si="2"/>
        <v>1511.88</v>
      </c>
    </row>
    <row r="91" spans="1:8">
      <c r="A91" s="36"/>
      <c r="B91" s="31"/>
      <c r="C91" s="34"/>
      <c r="D91" s="29"/>
      <c r="E91" s="31" t="s">
        <v>15</v>
      </c>
      <c r="F91" s="31">
        <v>50396</v>
      </c>
      <c r="G91" s="31">
        <v>0.042</v>
      </c>
      <c r="H91" s="18">
        <f t="shared" si="2"/>
        <v>2116.632</v>
      </c>
    </row>
    <row r="92" spans="1:8">
      <c r="A92" s="37"/>
      <c r="B92" s="31"/>
      <c r="C92" s="34"/>
      <c r="D92" s="29"/>
      <c r="E92" s="29" t="s">
        <v>16</v>
      </c>
      <c r="F92" s="31">
        <v>12599</v>
      </c>
      <c r="G92" s="31">
        <v>0.57</v>
      </c>
      <c r="H92" s="18">
        <f t="shared" si="2"/>
        <v>7181.43</v>
      </c>
    </row>
    <row r="93" ht="42" spans="1:8">
      <c r="A93" s="28">
        <v>45951</v>
      </c>
      <c r="B93" s="29">
        <v>89915</v>
      </c>
      <c r="C93" s="46" t="s">
        <v>66</v>
      </c>
      <c r="D93" s="29" t="s">
        <v>67</v>
      </c>
      <c r="E93" s="29" t="s">
        <v>16</v>
      </c>
      <c r="F93" s="31">
        <v>500</v>
      </c>
      <c r="G93" s="31">
        <v>0.57</v>
      </c>
      <c r="H93" s="18">
        <f t="shared" si="2"/>
        <v>285</v>
      </c>
    </row>
    <row r="94" spans="1:8">
      <c r="A94" s="54">
        <v>45953</v>
      </c>
      <c r="B94" s="29">
        <v>91903</v>
      </c>
      <c r="C94" s="30" t="s">
        <v>68</v>
      </c>
      <c r="D94" s="29" t="s">
        <v>69</v>
      </c>
      <c r="E94" s="29" t="s">
        <v>12</v>
      </c>
      <c r="F94" s="31">
        <v>3146</v>
      </c>
      <c r="G94" s="31">
        <v>0.26</v>
      </c>
      <c r="H94" s="18">
        <f t="shared" si="2"/>
        <v>817.96</v>
      </c>
    </row>
    <row r="95" spans="1:8">
      <c r="A95" s="52"/>
      <c r="B95" s="31"/>
      <c r="C95" s="34"/>
      <c r="D95" s="29"/>
      <c r="E95" s="31" t="s">
        <v>13</v>
      </c>
      <c r="F95" s="31">
        <v>3146</v>
      </c>
      <c r="G95" s="31">
        <v>0.09</v>
      </c>
      <c r="H95" s="18">
        <f t="shared" si="2"/>
        <v>283.14</v>
      </c>
    </row>
    <row r="96" spans="1:8">
      <c r="A96" s="53">
        <v>45951</v>
      </c>
      <c r="B96" s="31"/>
      <c r="C96" s="34"/>
      <c r="D96" s="29"/>
      <c r="E96" s="31" t="s">
        <v>14</v>
      </c>
      <c r="F96" s="31">
        <v>3146</v>
      </c>
      <c r="G96" s="31">
        <v>0.12</v>
      </c>
      <c r="H96" s="18">
        <f t="shared" si="2"/>
        <v>377.52</v>
      </c>
    </row>
    <row r="97" spans="1:8">
      <c r="A97" s="53"/>
      <c r="B97" s="31"/>
      <c r="C97" s="34"/>
      <c r="D97" s="29"/>
      <c r="E97" s="31" t="s">
        <v>15</v>
      </c>
      <c r="F97" s="31">
        <v>12584</v>
      </c>
      <c r="G97" s="31">
        <v>0.042</v>
      </c>
      <c r="H97" s="18">
        <f t="shared" si="2"/>
        <v>528.528</v>
      </c>
    </row>
    <row r="98" spans="1:8">
      <c r="A98" s="53"/>
      <c r="B98" s="31"/>
      <c r="C98" s="34"/>
      <c r="D98" s="29"/>
      <c r="E98" s="29" t="s">
        <v>16</v>
      </c>
      <c r="F98" s="31">
        <v>3146</v>
      </c>
      <c r="G98" s="31">
        <v>0.57</v>
      </c>
      <c r="H98" s="20">
        <f t="shared" si="2"/>
        <v>1793.22</v>
      </c>
    </row>
    <row r="99" spans="1:8">
      <c r="A99" s="54">
        <v>45955</v>
      </c>
      <c r="B99" s="29">
        <v>91986</v>
      </c>
      <c r="C99" s="29" t="s">
        <v>70</v>
      </c>
      <c r="D99" s="29" t="s">
        <v>71</v>
      </c>
      <c r="E99" s="29" t="s">
        <v>12</v>
      </c>
      <c r="F99" s="31">
        <v>8395</v>
      </c>
      <c r="G99" s="32">
        <v>0.26</v>
      </c>
      <c r="H99" s="18">
        <f t="shared" si="2"/>
        <v>2182.7</v>
      </c>
    </row>
    <row r="100" spans="1:8">
      <c r="A100" s="52"/>
      <c r="B100" s="31"/>
      <c r="C100" s="31"/>
      <c r="D100" s="29"/>
      <c r="E100" s="31" t="s">
        <v>13</v>
      </c>
      <c r="F100" s="31">
        <v>8395</v>
      </c>
      <c r="G100" s="31">
        <v>0.09</v>
      </c>
      <c r="H100" s="18">
        <f t="shared" si="2"/>
        <v>755.55</v>
      </c>
    </row>
    <row r="101" spans="1:8">
      <c r="A101" s="57">
        <v>45954</v>
      </c>
      <c r="B101" s="31"/>
      <c r="C101" s="31"/>
      <c r="D101" s="29"/>
      <c r="E101" s="31" t="s">
        <v>14</v>
      </c>
      <c r="F101" s="31">
        <v>8395</v>
      </c>
      <c r="G101" s="31">
        <v>0.12</v>
      </c>
      <c r="H101" s="18">
        <f t="shared" si="2"/>
        <v>1007.4</v>
      </c>
    </row>
    <row r="102" spans="1:8">
      <c r="A102" s="36"/>
      <c r="B102" s="31"/>
      <c r="C102" s="31"/>
      <c r="D102" s="29"/>
      <c r="E102" s="31" t="s">
        <v>15</v>
      </c>
      <c r="F102" s="31">
        <f>8395*4</f>
        <v>33580</v>
      </c>
      <c r="G102" s="31">
        <v>0.042</v>
      </c>
      <c r="H102" s="18">
        <f t="shared" si="2"/>
        <v>1410.36</v>
      </c>
    </row>
    <row r="103" spans="1:8">
      <c r="A103" s="37"/>
      <c r="B103" s="31"/>
      <c r="C103" s="31"/>
      <c r="D103" s="29"/>
      <c r="E103" s="29" t="s">
        <v>16</v>
      </c>
      <c r="F103" s="31">
        <v>8395</v>
      </c>
      <c r="G103" s="31">
        <v>0.57</v>
      </c>
      <c r="H103" s="20">
        <f t="shared" si="2"/>
        <v>4785.15</v>
      </c>
    </row>
    <row r="104" spans="1:8">
      <c r="H104" s="56">
        <f>SUM(H45:H103)</f>
        <v>168918.766</v>
      </c>
    </row>
    <row r="105" spans="1:8">
      <c r="G105" s="1" t="s">
        <v>72</v>
      </c>
      <c r="H105" s="2">
        <f>2625+1260+699.4+7245+892.5+1155+630+346.2+2205+446.25</f>
        <v>17504.35</v>
      </c>
    </row>
    <row r="106" spans="1:8">
      <c r="H106" s="2">
        <f>H104+H105</f>
        <v>186423.116</v>
      </c>
    </row>
    <row r="109" spans="1:8">
      <c r="A109" s="54">
        <v>45941</v>
      </c>
      <c r="B109" s="29" t="s">
        <v>73</v>
      </c>
      <c r="C109" s="30" t="s">
        <v>74</v>
      </c>
      <c r="D109" s="29" t="s">
        <v>75</v>
      </c>
      <c r="E109" s="29" t="s">
        <v>12</v>
      </c>
      <c r="F109" s="31">
        <v>20990</v>
      </c>
      <c r="G109" s="32">
        <v>0.26</v>
      </c>
      <c r="H109" s="18">
        <f t="shared" ref="H109:H133" si="3">F109*G109</f>
        <v>5457.4</v>
      </c>
    </row>
    <row r="110" spans="1:8">
      <c r="A110" s="52"/>
      <c r="B110" s="31"/>
      <c r="C110" s="34"/>
      <c r="D110" s="29"/>
      <c r="E110" s="31" t="s">
        <v>13</v>
      </c>
      <c r="F110" s="31">
        <v>20990</v>
      </c>
      <c r="G110" s="31">
        <v>0.09</v>
      </c>
      <c r="H110" s="18">
        <f t="shared" si="3"/>
        <v>1889.1</v>
      </c>
    </row>
    <row r="111" spans="1:8">
      <c r="A111" s="55"/>
      <c r="B111" s="31"/>
      <c r="C111" s="34"/>
      <c r="D111" s="29"/>
      <c r="E111" s="31" t="s">
        <v>14</v>
      </c>
      <c r="F111" s="31">
        <v>20990</v>
      </c>
      <c r="G111" s="31">
        <v>0.12</v>
      </c>
      <c r="H111" s="18">
        <f t="shared" si="3"/>
        <v>2518.8</v>
      </c>
    </row>
    <row r="112" spans="1:8">
      <c r="A112" s="36">
        <v>45940</v>
      </c>
      <c r="B112" s="31"/>
      <c r="C112" s="34"/>
      <c r="D112" s="29"/>
      <c r="E112" s="31" t="s">
        <v>32</v>
      </c>
      <c r="F112" s="31">
        <f>20990*6</f>
        <v>125940</v>
      </c>
      <c r="G112" s="31">
        <f>0.042</f>
        <v>0.042</v>
      </c>
      <c r="H112" s="18">
        <f t="shared" si="3"/>
        <v>5289.48</v>
      </c>
    </row>
    <row r="113" spans="1:8">
      <c r="A113" s="53">
        <v>45941</v>
      </c>
      <c r="B113" s="31"/>
      <c r="C113" s="34"/>
      <c r="D113" s="29"/>
      <c r="E113" s="29" t="s">
        <v>16</v>
      </c>
      <c r="F113" s="31">
        <v>20990</v>
      </c>
      <c r="G113" s="31">
        <v>0.57</v>
      </c>
      <c r="H113" s="18">
        <f t="shared" si="3"/>
        <v>11964.3</v>
      </c>
    </row>
    <row r="114" spans="1:8">
      <c r="A114" s="54">
        <v>45944</v>
      </c>
      <c r="B114" s="29" t="s">
        <v>76</v>
      </c>
      <c r="C114" s="30" t="s">
        <v>44</v>
      </c>
      <c r="D114" s="29" t="s">
        <v>45</v>
      </c>
      <c r="E114" s="29" t="s">
        <v>12</v>
      </c>
      <c r="F114" s="31">
        <v>41987</v>
      </c>
      <c r="G114" s="32">
        <v>0.26</v>
      </c>
      <c r="H114" s="18">
        <f t="shared" si="3"/>
        <v>10916.62</v>
      </c>
    </row>
    <row r="115" spans="1:8">
      <c r="A115" s="52"/>
      <c r="B115" s="31"/>
      <c r="C115" s="34"/>
      <c r="D115" s="29"/>
      <c r="E115" s="31" t="s">
        <v>13</v>
      </c>
      <c r="F115" s="31">
        <v>41987</v>
      </c>
      <c r="G115" s="31">
        <v>0.09</v>
      </c>
      <c r="H115" s="18">
        <f t="shared" si="3"/>
        <v>3778.83</v>
      </c>
    </row>
    <row r="116" spans="1:8">
      <c r="A116" s="52"/>
      <c r="B116" s="31"/>
      <c r="C116" s="34"/>
      <c r="D116" s="29"/>
      <c r="E116" s="31" t="s">
        <v>14</v>
      </c>
      <c r="F116" s="31">
        <v>41987</v>
      </c>
      <c r="G116" s="31">
        <v>0.12</v>
      </c>
      <c r="H116" s="18">
        <f t="shared" si="3"/>
        <v>5038.44</v>
      </c>
    </row>
    <row r="117" spans="1:8">
      <c r="A117" s="52"/>
      <c r="B117" s="31"/>
      <c r="C117" s="34"/>
      <c r="D117" s="29"/>
      <c r="E117" s="31" t="s">
        <v>32</v>
      </c>
      <c r="F117" s="31">
        <f>41987*6</f>
        <v>251922</v>
      </c>
      <c r="G117" s="31">
        <f>0.042</f>
        <v>0.042</v>
      </c>
      <c r="H117" s="18">
        <f t="shared" si="3"/>
        <v>10580.724</v>
      </c>
    </row>
    <row r="118" spans="1:8">
      <c r="A118" s="55"/>
      <c r="B118" s="31"/>
      <c r="C118" s="34"/>
      <c r="D118" s="29"/>
      <c r="E118" s="29" t="s">
        <v>16</v>
      </c>
      <c r="F118" s="31">
        <v>41987</v>
      </c>
      <c r="G118" s="31">
        <v>0.57</v>
      </c>
      <c r="H118" s="18">
        <f t="shared" si="3"/>
        <v>23932.59</v>
      </c>
    </row>
    <row r="119" spans="1:8">
      <c r="A119" s="28">
        <v>45954</v>
      </c>
      <c r="B119" s="29">
        <v>91902</v>
      </c>
      <c r="C119" s="30" t="s">
        <v>77</v>
      </c>
      <c r="D119" s="29" t="s">
        <v>78</v>
      </c>
      <c r="E119" s="29" t="s">
        <v>12</v>
      </c>
      <c r="F119" s="31">
        <v>41994</v>
      </c>
      <c r="G119" s="32">
        <v>0.26</v>
      </c>
      <c r="H119" s="18">
        <f t="shared" si="3"/>
        <v>10918.44</v>
      </c>
    </row>
    <row r="120" spans="1:8">
      <c r="A120" s="28"/>
      <c r="B120" s="31"/>
      <c r="C120" s="34"/>
      <c r="D120" s="29"/>
      <c r="E120" s="31" t="s">
        <v>13</v>
      </c>
      <c r="F120" s="31">
        <v>41994</v>
      </c>
      <c r="G120" s="31">
        <v>0.09</v>
      </c>
      <c r="H120" s="20">
        <f t="shared" si="3"/>
        <v>3779.46</v>
      </c>
    </row>
    <row r="121" spans="1:8">
      <c r="A121" s="36">
        <v>45952</v>
      </c>
      <c r="B121" s="31"/>
      <c r="C121" s="34"/>
      <c r="D121" s="29"/>
      <c r="E121" s="31" t="s">
        <v>14</v>
      </c>
      <c r="F121" s="31">
        <v>41994</v>
      </c>
      <c r="G121" s="31">
        <v>0.12</v>
      </c>
      <c r="H121" s="20">
        <f t="shared" si="3"/>
        <v>5039.28</v>
      </c>
    </row>
    <row r="122" spans="1:8">
      <c r="A122" s="36"/>
      <c r="B122" s="31"/>
      <c r="C122" s="34"/>
      <c r="D122" s="29"/>
      <c r="E122" s="31" t="s">
        <v>32</v>
      </c>
      <c r="F122" s="31">
        <f>41994*6</f>
        <v>251964</v>
      </c>
      <c r="G122" s="31">
        <f>0.042</f>
        <v>0.042</v>
      </c>
      <c r="H122" s="20">
        <f t="shared" si="3"/>
        <v>10582.488</v>
      </c>
    </row>
    <row r="123" spans="1:8">
      <c r="A123" s="37"/>
      <c r="B123" s="31"/>
      <c r="C123" s="34"/>
      <c r="D123" s="29"/>
      <c r="E123" s="29" t="s">
        <v>16</v>
      </c>
      <c r="F123" s="31">
        <v>41994</v>
      </c>
      <c r="G123" s="31">
        <v>0.57</v>
      </c>
      <c r="H123" s="20">
        <f t="shared" si="3"/>
        <v>23936.58</v>
      </c>
    </row>
    <row r="124" spans="1:8">
      <c r="A124" s="28">
        <v>45957</v>
      </c>
      <c r="B124" s="29">
        <v>91985</v>
      </c>
      <c r="C124" s="30" t="s">
        <v>79</v>
      </c>
      <c r="D124" s="29" t="s">
        <v>80</v>
      </c>
      <c r="E124" s="29" t="s">
        <v>12</v>
      </c>
      <c r="F124" s="31">
        <v>18090</v>
      </c>
      <c r="G124" s="32">
        <v>0.26</v>
      </c>
      <c r="H124" s="18">
        <f t="shared" si="3"/>
        <v>4703.4</v>
      </c>
    </row>
    <row r="125" spans="1:8">
      <c r="A125" s="28"/>
      <c r="B125" s="31"/>
      <c r="C125" s="34"/>
      <c r="D125" s="29"/>
      <c r="E125" s="31" t="s">
        <v>13</v>
      </c>
      <c r="F125" s="31">
        <v>18090</v>
      </c>
      <c r="G125" s="31">
        <v>0.09</v>
      </c>
      <c r="H125" s="18">
        <f t="shared" si="3"/>
        <v>1628.1</v>
      </c>
    </row>
    <row r="126" spans="1:8">
      <c r="A126" s="36">
        <v>45954</v>
      </c>
      <c r="B126" s="31"/>
      <c r="C126" s="34"/>
      <c r="D126" s="29"/>
      <c r="E126" s="31" t="s">
        <v>14</v>
      </c>
      <c r="F126" s="31">
        <v>18090</v>
      </c>
      <c r="G126" s="31">
        <v>0.12</v>
      </c>
      <c r="H126" s="18">
        <f t="shared" si="3"/>
        <v>2170.8</v>
      </c>
    </row>
    <row r="127" spans="1:8">
      <c r="A127" s="36"/>
      <c r="B127" s="31"/>
      <c r="C127" s="34"/>
      <c r="D127" s="29"/>
      <c r="E127" s="31" t="s">
        <v>32</v>
      </c>
      <c r="F127" s="31">
        <f>18090*6</f>
        <v>108540</v>
      </c>
      <c r="G127" s="31">
        <v>0.042</v>
      </c>
      <c r="H127" s="18">
        <f t="shared" si="3"/>
        <v>4558.68</v>
      </c>
    </row>
    <row r="128" spans="1:8">
      <c r="A128" s="37"/>
      <c r="B128" s="31"/>
      <c r="C128" s="34"/>
      <c r="D128" s="29"/>
      <c r="E128" s="29" t="s">
        <v>16</v>
      </c>
      <c r="F128" s="31">
        <v>18090</v>
      </c>
      <c r="G128" s="31">
        <v>0.57</v>
      </c>
      <c r="H128" s="18">
        <f t="shared" si="3"/>
        <v>10311.3</v>
      </c>
    </row>
    <row r="129" spans="1:8">
      <c r="A129" s="57">
        <v>45957</v>
      </c>
      <c r="B129" s="29">
        <v>92080</v>
      </c>
      <c r="C129" s="30" t="s">
        <v>81</v>
      </c>
      <c r="D129" s="29" t="s">
        <v>82</v>
      </c>
      <c r="E129" s="29" t="s">
        <v>12</v>
      </c>
      <c r="F129" s="31">
        <v>17849</v>
      </c>
      <c r="G129" s="32">
        <v>0.26</v>
      </c>
      <c r="H129" s="18">
        <f t="shared" si="3"/>
        <v>4640.74</v>
      </c>
    </row>
    <row r="130" spans="1:8">
      <c r="A130" s="36"/>
      <c r="B130" s="31"/>
      <c r="C130" s="34"/>
      <c r="D130" s="29"/>
      <c r="E130" s="31" t="s">
        <v>13</v>
      </c>
      <c r="F130" s="31">
        <v>17849</v>
      </c>
      <c r="G130" s="31">
        <v>0.09</v>
      </c>
      <c r="H130" s="18">
        <f t="shared" si="3"/>
        <v>1606.41</v>
      </c>
    </row>
    <row r="131" spans="1:8">
      <c r="A131" s="36"/>
      <c r="B131" s="31"/>
      <c r="C131" s="34"/>
      <c r="D131" s="29"/>
      <c r="E131" s="31" t="s">
        <v>14</v>
      </c>
      <c r="F131" s="31">
        <v>17849</v>
      </c>
      <c r="G131" s="31">
        <v>0.12</v>
      </c>
      <c r="H131" s="18">
        <f t="shared" si="3"/>
        <v>2141.88</v>
      </c>
    </row>
    <row r="132" spans="1:8">
      <c r="A132" s="36"/>
      <c r="B132" s="31"/>
      <c r="C132" s="34"/>
      <c r="D132" s="29"/>
      <c r="E132" s="31" t="s">
        <v>32</v>
      </c>
      <c r="F132" s="31">
        <f>17849*6</f>
        <v>107094</v>
      </c>
      <c r="G132" s="31">
        <v>0.042</v>
      </c>
      <c r="H132" s="18">
        <f t="shared" si="3"/>
        <v>4497.948</v>
      </c>
    </row>
    <row r="133" spans="1:8">
      <c r="A133" s="37"/>
      <c r="B133" s="31"/>
      <c r="C133" s="34"/>
      <c r="D133" s="29"/>
      <c r="E133" s="29" t="s">
        <v>16</v>
      </c>
      <c r="F133" s="31">
        <v>17849</v>
      </c>
      <c r="G133" s="31">
        <v>0.57</v>
      </c>
      <c r="H133" s="20">
        <f t="shared" si="3"/>
        <v>10173.93</v>
      </c>
    </row>
    <row r="134" spans="1:8">
      <c r="H134" s="56">
        <f>SUM(H109:H133)</f>
        <v>182055.72</v>
      </c>
    </row>
    <row r="137" spans="1:8">
      <c r="A137" s="57">
        <v>45919</v>
      </c>
      <c r="B137" s="58">
        <v>89911</v>
      </c>
      <c r="C137" s="59" t="s">
        <v>83</v>
      </c>
      <c r="D137" s="58" t="s">
        <v>84</v>
      </c>
      <c r="E137" s="50" t="s">
        <v>12</v>
      </c>
      <c r="F137" s="51">
        <v>22035</v>
      </c>
      <c r="G137" s="32">
        <v>0.26</v>
      </c>
      <c r="H137" s="20">
        <f t="shared" ref="H137:H193" si="4">F137*G137</f>
        <v>5729.1</v>
      </c>
    </row>
    <row r="138" spans="1:8">
      <c r="A138" s="53"/>
      <c r="B138" s="31"/>
      <c r="C138" s="47"/>
      <c r="D138" s="29"/>
      <c r="E138" s="31" t="s">
        <v>13</v>
      </c>
      <c r="F138" s="49">
        <v>22035</v>
      </c>
      <c r="G138" s="31">
        <v>0.09</v>
      </c>
      <c r="H138" s="20">
        <f t="shared" si="4"/>
        <v>1983.15</v>
      </c>
    </row>
    <row r="139" spans="1:8">
      <c r="A139" s="36"/>
      <c r="B139" s="60"/>
      <c r="C139" s="61"/>
      <c r="D139" s="62"/>
      <c r="E139" s="60" t="s">
        <v>14</v>
      </c>
      <c r="F139" s="63">
        <v>22035</v>
      </c>
      <c r="G139" s="60">
        <v>0.12</v>
      </c>
      <c r="H139" s="20">
        <f t="shared" si="4"/>
        <v>2644.2</v>
      </c>
    </row>
    <row r="140" spans="1:8">
      <c r="A140" s="36"/>
      <c r="B140" s="31"/>
      <c r="C140" s="47"/>
      <c r="D140" s="29"/>
      <c r="E140" s="31" t="s">
        <v>25</v>
      </c>
      <c r="F140" s="31">
        <f>22035*5</f>
        <v>110175</v>
      </c>
      <c r="G140" s="31">
        <v>0.042</v>
      </c>
      <c r="H140" s="20">
        <f t="shared" si="4"/>
        <v>4627.35</v>
      </c>
    </row>
    <row r="141" spans="1:8">
      <c r="A141" s="37"/>
      <c r="B141" s="31"/>
      <c r="C141" s="47"/>
      <c r="D141" s="29"/>
      <c r="E141" s="29" t="s">
        <v>16</v>
      </c>
      <c r="F141" s="49">
        <v>22035</v>
      </c>
      <c r="G141" s="31">
        <v>0.57</v>
      </c>
      <c r="H141" s="20">
        <f t="shared" si="4"/>
        <v>12559.95</v>
      </c>
    </row>
    <row r="142" spans="1:8">
      <c r="A142" s="57">
        <v>45952</v>
      </c>
      <c r="B142" s="29">
        <v>91745</v>
      </c>
      <c r="C142" s="46" t="s">
        <v>85</v>
      </c>
      <c r="D142" s="29" t="s">
        <v>86</v>
      </c>
      <c r="E142" s="48" t="s">
        <v>12</v>
      </c>
      <c r="F142" s="49">
        <v>8396</v>
      </c>
      <c r="G142" s="31">
        <v>0.26</v>
      </c>
      <c r="H142" s="20">
        <f t="shared" si="4"/>
        <v>2182.96</v>
      </c>
    </row>
    <row r="143" spans="1:8">
      <c r="A143" s="37"/>
      <c r="B143" s="31"/>
      <c r="C143" s="47"/>
      <c r="D143" s="29"/>
      <c r="E143" s="31" t="s">
        <v>13</v>
      </c>
      <c r="F143" s="49">
        <v>8396</v>
      </c>
      <c r="G143" s="31">
        <v>0.09</v>
      </c>
      <c r="H143" s="20">
        <f t="shared" si="4"/>
        <v>755.64</v>
      </c>
    </row>
    <row r="144" spans="1:8">
      <c r="A144" s="57">
        <v>45950</v>
      </c>
      <c r="B144" s="31"/>
      <c r="C144" s="47"/>
      <c r="D144" s="29"/>
      <c r="E144" s="31" t="s">
        <v>14</v>
      </c>
      <c r="F144" s="49">
        <v>8396</v>
      </c>
      <c r="G144" s="31">
        <v>0.12</v>
      </c>
      <c r="H144" s="20">
        <f t="shared" si="4"/>
        <v>1007.52</v>
      </c>
    </row>
    <row r="145" spans="1:8">
      <c r="A145" s="36"/>
      <c r="B145" s="31"/>
      <c r="C145" s="47"/>
      <c r="D145" s="29"/>
      <c r="E145" s="31" t="s">
        <v>25</v>
      </c>
      <c r="F145" s="31">
        <v>41980</v>
      </c>
      <c r="G145" s="31">
        <v>0.042</v>
      </c>
      <c r="H145" s="20">
        <f t="shared" si="4"/>
        <v>1763.16</v>
      </c>
    </row>
    <row r="146" spans="1:8">
      <c r="A146" s="37"/>
      <c r="B146" s="31"/>
      <c r="C146" s="47"/>
      <c r="D146" s="29"/>
      <c r="E146" s="29" t="s">
        <v>16</v>
      </c>
      <c r="F146" s="49">
        <v>8396</v>
      </c>
      <c r="G146" s="31">
        <v>0.57</v>
      </c>
      <c r="H146" s="20">
        <f t="shared" si="4"/>
        <v>4785.72</v>
      </c>
    </row>
    <row r="147" spans="1:8">
      <c r="A147" s="57">
        <v>45944</v>
      </c>
      <c r="B147" s="29">
        <v>91251</v>
      </c>
      <c r="C147" s="46" t="s">
        <v>87</v>
      </c>
      <c r="D147" s="29" t="s">
        <v>88</v>
      </c>
      <c r="E147" s="48" t="s">
        <v>12</v>
      </c>
      <c r="F147" s="49">
        <v>17331</v>
      </c>
      <c r="G147" s="32">
        <v>0.26</v>
      </c>
      <c r="H147" s="20">
        <f t="shared" si="4"/>
        <v>4506.06</v>
      </c>
    </row>
    <row r="148" spans="1:8">
      <c r="A148" s="36"/>
      <c r="B148" s="31"/>
      <c r="C148" s="47"/>
      <c r="D148" s="29"/>
      <c r="E148" s="31" t="s">
        <v>13</v>
      </c>
      <c r="F148" s="49">
        <v>17331</v>
      </c>
      <c r="G148" s="31">
        <v>0.09</v>
      </c>
      <c r="H148" s="20">
        <f t="shared" si="4"/>
        <v>1559.79</v>
      </c>
    </row>
    <row r="149" spans="1:8">
      <c r="A149" s="53">
        <v>45942</v>
      </c>
      <c r="B149" s="31"/>
      <c r="C149" s="47"/>
      <c r="D149" s="29"/>
      <c r="E149" s="31" t="s">
        <v>14</v>
      </c>
      <c r="F149" s="49">
        <v>17331</v>
      </c>
      <c r="G149" s="31">
        <v>0.12</v>
      </c>
      <c r="H149" s="20">
        <f t="shared" si="4"/>
        <v>2079.72</v>
      </c>
    </row>
    <row r="150" spans="1:8">
      <c r="A150" s="53"/>
      <c r="B150" s="31"/>
      <c r="C150" s="47"/>
      <c r="D150" s="29"/>
      <c r="E150" s="31" t="s">
        <v>54</v>
      </c>
      <c r="F150" s="31">
        <v>69324</v>
      </c>
      <c r="G150" s="31">
        <v>0.042</v>
      </c>
      <c r="H150" s="20">
        <f t="shared" si="4"/>
        <v>2911.608</v>
      </c>
    </row>
    <row r="151" spans="1:8">
      <c r="A151" s="53"/>
      <c r="B151" s="31"/>
      <c r="C151" s="47"/>
      <c r="D151" s="29"/>
      <c r="E151" s="31" t="s">
        <v>89</v>
      </c>
      <c r="F151" s="49">
        <v>17331</v>
      </c>
      <c r="G151" s="31">
        <v>0.03</v>
      </c>
      <c r="H151" s="20">
        <f t="shared" si="4"/>
        <v>519.93</v>
      </c>
    </row>
    <row r="152" spans="1:8">
      <c r="A152" s="37">
        <v>45941</v>
      </c>
      <c r="B152" s="31"/>
      <c r="C152" s="47"/>
      <c r="D152" s="29"/>
      <c r="E152" s="29" t="s">
        <v>16</v>
      </c>
      <c r="F152" s="49">
        <v>17331</v>
      </c>
      <c r="G152" s="31">
        <v>0.57</v>
      </c>
      <c r="H152" s="20">
        <f t="shared" si="4"/>
        <v>9878.67</v>
      </c>
    </row>
    <row r="153" spans="1:8">
      <c r="A153" s="57">
        <v>45945</v>
      </c>
      <c r="B153" s="29">
        <v>91385</v>
      </c>
      <c r="C153" s="46" t="s">
        <v>90</v>
      </c>
      <c r="D153" s="29" t="s">
        <v>91</v>
      </c>
      <c r="E153" s="48" t="s">
        <v>12</v>
      </c>
      <c r="F153" s="49">
        <v>6298</v>
      </c>
      <c r="G153" s="32">
        <v>0.26</v>
      </c>
      <c r="H153" s="20">
        <f t="shared" si="4"/>
        <v>1637.48</v>
      </c>
    </row>
    <row r="154" spans="1:8">
      <c r="A154" s="36"/>
      <c r="B154" s="31"/>
      <c r="C154" s="47"/>
      <c r="D154" s="29"/>
      <c r="E154" s="31" t="s">
        <v>13</v>
      </c>
      <c r="F154" s="49">
        <v>6298</v>
      </c>
      <c r="G154" s="31">
        <v>0.09</v>
      </c>
      <c r="H154" s="20">
        <f t="shared" si="4"/>
        <v>566.82</v>
      </c>
    </row>
    <row r="155" spans="1:8">
      <c r="A155" s="36"/>
      <c r="B155" s="31"/>
      <c r="C155" s="47"/>
      <c r="D155" s="29"/>
      <c r="E155" s="31" t="s">
        <v>14</v>
      </c>
      <c r="F155" s="49">
        <v>6298</v>
      </c>
      <c r="G155" s="31">
        <v>0.12</v>
      </c>
      <c r="H155" s="20">
        <f t="shared" si="4"/>
        <v>755.76</v>
      </c>
    </row>
    <row r="156" spans="1:8">
      <c r="A156" s="36"/>
      <c r="B156" s="31"/>
      <c r="C156" s="47"/>
      <c r="D156" s="29"/>
      <c r="E156" s="31" t="s">
        <v>54</v>
      </c>
      <c r="F156" s="31">
        <v>25192</v>
      </c>
      <c r="G156" s="31">
        <v>0.042</v>
      </c>
      <c r="H156" s="20">
        <f t="shared" si="4"/>
        <v>1058.064</v>
      </c>
    </row>
    <row r="157" spans="1:8">
      <c r="A157" s="36"/>
      <c r="B157" s="31"/>
      <c r="C157" s="47"/>
      <c r="D157" s="29"/>
      <c r="E157" s="31" t="s">
        <v>89</v>
      </c>
      <c r="F157" s="49">
        <v>6298</v>
      </c>
      <c r="G157" s="31">
        <v>0.03</v>
      </c>
      <c r="H157" s="20">
        <f t="shared" si="4"/>
        <v>188.94</v>
      </c>
    </row>
    <row r="158" spans="1:8">
      <c r="A158" s="37"/>
      <c r="B158" s="31"/>
      <c r="C158" s="47"/>
      <c r="D158" s="29"/>
      <c r="E158" s="29" t="s">
        <v>16</v>
      </c>
      <c r="F158" s="49">
        <v>6298</v>
      </c>
      <c r="G158" s="31">
        <v>0.57</v>
      </c>
      <c r="H158" s="20">
        <f t="shared" si="4"/>
        <v>3589.86</v>
      </c>
    </row>
    <row r="159" spans="1:8">
      <c r="A159" s="57">
        <v>45952</v>
      </c>
      <c r="B159" s="29">
        <v>91744</v>
      </c>
      <c r="C159" s="46" t="s">
        <v>92</v>
      </c>
      <c r="D159" s="29" t="s">
        <v>93</v>
      </c>
      <c r="E159" s="48" t="s">
        <v>12</v>
      </c>
      <c r="F159" s="49">
        <v>29383</v>
      </c>
      <c r="G159" s="31">
        <v>0.26</v>
      </c>
      <c r="H159" s="20">
        <f t="shared" si="4"/>
        <v>7639.58</v>
      </c>
    </row>
    <row r="160" spans="1:8">
      <c r="A160" s="37"/>
      <c r="B160" s="31"/>
      <c r="C160" s="47"/>
      <c r="D160" s="29"/>
      <c r="E160" s="31" t="s">
        <v>13</v>
      </c>
      <c r="F160" s="49">
        <v>29383</v>
      </c>
      <c r="G160" s="31">
        <v>0.09</v>
      </c>
      <c r="H160" s="20">
        <f t="shared" si="4"/>
        <v>2644.47</v>
      </c>
    </row>
    <row r="161" spans="1:8">
      <c r="A161" s="36">
        <v>45950</v>
      </c>
      <c r="B161" s="31"/>
      <c r="C161" s="47"/>
      <c r="D161" s="29"/>
      <c r="E161" s="31" t="s">
        <v>14</v>
      </c>
      <c r="F161" s="49">
        <v>29383</v>
      </c>
      <c r="G161" s="31">
        <v>0.12</v>
      </c>
      <c r="H161" s="20">
        <f t="shared" si="4"/>
        <v>3525.96</v>
      </c>
    </row>
    <row r="162" spans="1:8">
      <c r="A162" s="36"/>
      <c r="B162" s="31"/>
      <c r="C162" s="47"/>
      <c r="D162" s="29"/>
      <c r="E162" s="31" t="s">
        <v>54</v>
      </c>
      <c r="F162" s="31">
        <v>117532</v>
      </c>
      <c r="G162" s="31">
        <v>0.042</v>
      </c>
      <c r="H162" s="20">
        <f t="shared" si="4"/>
        <v>4936.344</v>
      </c>
    </row>
    <row r="163" spans="1:8">
      <c r="A163" s="36"/>
      <c r="B163" s="31"/>
      <c r="C163" s="47"/>
      <c r="D163" s="29"/>
      <c r="E163" s="31" t="s">
        <v>89</v>
      </c>
      <c r="F163" s="49">
        <v>29383</v>
      </c>
      <c r="G163" s="31">
        <v>0.03</v>
      </c>
      <c r="H163" s="20">
        <f t="shared" si="4"/>
        <v>881.49</v>
      </c>
    </row>
    <row r="164" spans="1:8">
      <c r="A164" s="37"/>
      <c r="B164" s="31"/>
      <c r="C164" s="47"/>
      <c r="D164" s="29"/>
      <c r="E164" s="29" t="s">
        <v>16</v>
      </c>
      <c r="F164" s="49">
        <v>29383</v>
      </c>
      <c r="G164" s="31">
        <v>0.57</v>
      </c>
      <c r="H164" s="20">
        <f t="shared" si="4"/>
        <v>16748.31</v>
      </c>
    </row>
    <row r="165" spans="1:8">
      <c r="A165" s="57">
        <v>45953</v>
      </c>
      <c r="B165" s="29">
        <v>91901</v>
      </c>
      <c r="C165" s="46" t="s">
        <v>94</v>
      </c>
      <c r="D165" s="29" t="s">
        <v>95</v>
      </c>
      <c r="E165" s="48" t="s">
        <v>12</v>
      </c>
      <c r="F165" s="49">
        <v>4196</v>
      </c>
      <c r="G165" s="31">
        <v>0.26</v>
      </c>
      <c r="H165" s="20">
        <f t="shared" si="4"/>
        <v>1090.96</v>
      </c>
    </row>
    <row r="166" spans="1:8">
      <c r="A166" s="36"/>
      <c r="B166" s="31"/>
      <c r="C166" s="47"/>
      <c r="D166" s="29"/>
      <c r="E166" s="31" t="s">
        <v>13</v>
      </c>
      <c r="F166" s="49">
        <v>4196</v>
      </c>
      <c r="G166" s="31">
        <v>0.09</v>
      </c>
      <c r="H166" s="20">
        <f t="shared" si="4"/>
        <v>377.64</v>
      </c>
    </row>
    <row r="167" spans="1:8">
      <c r="A167" s="36">
        <v>45951</v>
      </c>
      <c r="B167" s="31"/>
      <c r="C167" s="47"/>
      <c r="D167" s="29"/>
      <c r="E167" s="31" t="s">
        <v>14</v>
      </c>
      <c r="F167" s="49">
        <v>4196</v>
      </c>
      <c r="G167" s="31">
        <v>0.12</v>
      </c>
      <c r="H167" s="20">
        <f t="shared" si="4"/>
        <v>503.52</v>
      </c>
    </row>
    <row r="168" spans="1:8">
      <c r="A168" s="36"/>
      <c r="B168" s="31"/>
      <c r="C168" s="47"/>
      <c r="D168" s="29"/>
      <c r="E168" s="31" t="s">
        <v>54</v>
      </c>
      <c r="F168" s="31">
        <v>16784</v>
      </c>
      <c r="G168" s="31">
        <v>0.042</v>
      </c>
      <c r="H168" s="20">
        <f t="shared" si="4"/>
        <v>704.928</v>
      </c>
    </row>
    <row r="169" spans="1:8">
      <c r="A169" s="36"/>
      <c r="B169" s="31"/>
      <c r="C169" s="47"/>
      <c r="D169" s="29"/>
      <c r="E169" s="31" t="s">
        <v>89</v>
      </c>
      <c r="F169" s="49">
        <v>4196</v>
      </c>
      <c r="G169" s="31">
        <v>0.03</v>
      </c>
      <c r="H169" s="20">
        <f t="shared" si="4"/>
        <v>125.88</v>
      </c>
    </row>
    <row r="170" spans="1:8">
      <c r="A170" s="37"/>
      <c r="B170" s="31"/>
      <c r="C170" s="47"/>
      <c r="D170" s="29"/>
      <c r="E170" s="29" t="s">
        <v>16</v>
      </c>
      <c r="F170" s="49">
        <v>4196</v>
      </c>
      <c r="G170" s="31">
        <v>0.57</v>
      </c>
      <c r="H170" s="20">
        <f t="shared" si="4"/>
        <v>2391.72</v>
      </c>
    </row>
    <row r="171" spans="1:8">
      <c r="A171" s="57">
        <v>45957</v>
      </c>
      <c r="B171" s="29">
        <v>91987</v>
      </c>
      <c r="C171" s="46" t="s">
        <v>96</v>
      </c>
      <c r="D171" s="29" t="s">
        <v>97</v>
      </c>
      <c r="E171" s="48" t="s">
        <v>12</v>
      </c>
      <c r="F171" s="49">
        <v>10491</v>
      </c>
      <c r="G171" s="32">
        <v>0.26</v>
      </c>
      <c r="H171" s="20">
        <f t="shared" si="4"/>
        <v>2727.66</v>
      </c>
    </row>
    <row r="172" spans="1:8">
      <c r="A172" s="36"/>
      <c r="B172" s="31"/>
      <c r="C172" s="47"/>
      <c r="D172" s="29"/>
      <c r="E172" s="31" t="s">
        <v>13</v>
      </c>
      <c r="F172" s="49">
        <v>10491</v>
      </c>
      <c r="G172" s="31">
        <v>0.09</v>
      </c>
      <c r="H172" s="20">
        <f t="shared" si="4"/>
        <v>944.19</v>
      </c>
    </row>
    <row r="173" spans="1:8">
      <c r="A173" s="57">
        <v>45954</v>
      </c>
      <c r="B173" s="31"/>
      <c r="C173" s="47"/>
      <c r="D173" s="29"/>
      <c r="E173" s="31" t="s">
        <v>14</v>
      </c>
      <c r="F173" s="49">
        <v>10491</v>
      </c>
      <c r="G173" s="31">
        <v>0.12</v>
      </c>
      <c r="H173" s="20">
        <f t="shared" si="4"/>
        <v>1258.92</v>
      </c>
    </row>
    <row r="174" spans="1:8">
      <c r="A174" s="36"/>
      <c r="B174" s="31"/>
      <c r="C174" s="47"/>
      <c r="D174" s="29"/>
      <c r="E174" s="31" t="s">
        <v>54</v>
      </c>
      <c r="F174" s="31">
        <f>10491*4</f>
        <v>41964</v>
      </c>
      <c r="G174" s="31">
        <v>0.042</v>
      </c>
      <c r="H174" s="20">
        <f t="shared" si="4"/>
        <v>1762.488</v>
      </c>
    </row>
    <row r="175" spans="1:8">
      <c r="A175" s="36"/>
      <c r="B175" s="31"/>
      <c r="C175" s="47"/>
      <c r="D175" s="29"/>
      <c r="E175" s="31" t="s">
        <v>89</v>
      </c>
      <c r="F175" s="49">
        <v>10491</v>
      </c>
      <c r="G175" s="31">
        <v>0.03</v>
      </c>
      <c r="H175" s="20">
        <f t="shared" si="4"/>
        <v>314.73</v>
      </c>
    </row>
    <row r="176" spans="1:8">
      <c r="A176" s="37"/>
      <c r="B176" s="31"/>
      <c r="C176" s="47"/>
      <c r="D176" s="29"/>
      <c r="E176" s="29" t="s">
        <v>16</v>
      </c>
      <c r="F176" s="49">
        <v>10491</v>
      </c>
      <c r="G176" s="31">
        <v>0.57</v>
      </c>
      <c r="H176" s="20">
        <f t="shared" si="4"/>
        <v>5979.87</v>
      </c>
    </row>
    <row r="177" spans="1:8">
      <c r="A177" s="53">
        <v>45966</v>
      </c>
      <c r="B177" s="29">
        <v>92312</v>
      </c>
      <c r="C177" s="46" t="s">
        <v>98</v>
      </c>
      <c r="D177" s="29" t="s">
        <v>99</v>
      </c>
      <c r="E177" s="48" t="s">
        <v>12</v>
      </c>
      <c r="F177" s="49">
        <v>11531</v>
      </c>
      <c r="G177" s="32">
        <v>0.26</v>
      </c>
      <c r="H177" s="20">
        <f t="shared" si="4"/>
        <v>2998.06</v>
      </c>
    </row>
    <row r="178" spans="1:8">
      <c r="A178" s="53"/>
      <c r="B178" s="31"/>
      <c r="C178" s="47"/>
      <c r="D178" s="29"/>
      <c r="E178" s="48" t="s">
        <v>42</v>
      </c>
      <c r="F178" s="49">
        <v>11531</v>
      </c>
      <c r="G178" s="31">
        <v>0</v>
      </c>
      <c r="H178" s="20">
        <f t="shared" si="4"/>
        <v>0</v>
      </c>
    </row>
    <row r="179" spans="1:8">
      <c r="A179" s="53"/>
      <c r="B179" s="31"/>
      <c r="C179" s="47"/>
      <c r="D179" s="29"/>
      <c r="E179" s="31" t="s">
        <v>13</v>
      </c>
      <c r="F179" s="49">
        <v>11531</v>
      </c>
      <c r="G179" s="31">
        <v>0.09</v>
      </c>
      <c r="H179" s="20">
        <f t="shared" si="4"/>
        <v>1037.79</v>
      </c>
    </row>
    <row r="180" spans="1:8">
      <c r="A180" s="53">
        <v>45963</v>
      </c>
      <c r="B180" s="31"/>
      <c r="C180" s="47"/>
      <c r="D180" s="29"/>
      <c r="E180" s="31" t="s">
        <v>14</v>
      </c>
      <c r="F180" s="49">
        <v>11531</v>
      </c>
      <c r="G180" s="31">
        <v>0.12</v>
      </c>
      <c r="H180" s="20">
        <f t="shared" si="4"/>
        <v>1383.72</v>
      </c>
    </row>
    <row r="181" spans="1:8">
      <c r="A181" s="53">
        <v>45962</v>
      </c>
      <c r="B181" s="31"/>
      <c r="C181" s="47"/>
      <c r="D181" s="29"/>
      <c r="E181" s="31" t="s">
        <v>54</v>
      </c>
      <c r="F181" s="31">
        <f>11531*4</f>
        <v>46124</v>
      </c>
      <c r="G181" s="31">
        <v>0.042</v>
      </c>
      <c r="H181" s="20">
        <f t="shared" si="4"/>
        <v>1937.208</v>
      </c>
    </row>
    <row r="182" spans="1:8">
      <c r="A182" s="53"/>
      <c r="B182" s="31"/>
      <c r="C182" s="47"/>
      <c r="D182" s="29"/>
      <c r="E182" s="31" t="s">
        <v>89</v>
      </c>
      <c r="F182" s="49">
        <v>11531</v>
      </c>
      <c r="G182" s="31">
        <v>0.03</v>
      </c>
      <c r="H182" s="20">
        <f t="shared" si="4"/>
        <v>345.93</v>
      </c>
    </row>
    <row r="183" spans="1:8">
      <c r="A183" s="53"/>
      <c r="B183" s="31"/>
      <c r="C183" s="47"/>
      <c r="D183" s="29"/>
      <c r="E183" s="29" t="s">
        <v>16</v>
      </c>
      <c r="F183" s="49">
        <v>11531</v>
      </c>
      <c r="G183" s="31">
        <v>0.57</v>
      </c>
      <c r="H183" s="20">
        <f t="shared" si="4"/>
        <v>6572.67</v>
      </c>
    </row>
    <row r="184" ht="42" spans="1:8">
      <c r="A184" s="53">
        <v>45978</v>
      </c>
      <c r="B184" s="29">
        <v>92312</v>
      </c>
      <c r="C184" s="46" t="s">
        <v>100</v>
      </c>
      <c r="D184" s="29" t="s">
        <v>101</v>
      </c>
      <c r="E184" s="29" t="s">
        <v>16</v>
      </c>
      <c r="F184" s="49">
        <v>10000</v>
      </c>
      <c r="G184" s="31">
        <v>0.57</v>
      </c>
      <c r="H184" s="25">
        <f t="shared" si="4"/>
        <v>5700</v>
      </c>
    </row>
    <row r="185" spans="1:8">
      <c r="A185" s="53">
        <v>45947</v>
      </c>
      <c r="B185" s="29">
        <v>91273</v>
      </c>
      <c r="C185" s="46" t="s">
        <v>102</v>
      </c>
      <c r="D185" s="29" t="s">
        <v>103</v>
      </c>
      <c r="E185" s="48" t="s">
        <v>20</v>
      </c>
      <c r="F185" s="49">
        <v>60879</v>
      </c>
      <c r="G185" s="32">
        <v>0.26</v>
      </c>
      <c r="H185" s="20">
        <f t="shared" si="4"/>
        <v>15828.54</v>
      </c>
    </row>
    <row r="186" spans="1:8">
      <c r="A186" s="53"/>
      <c r="B186" s="31"/>
      <c r="C186" s="47"/>
      <c r="D186" s="29"/>
      <c r="E186" s="31" t="s">
        <v>13</v>
      </c>
      <c r="F186" s="49">
        <v>60879</v>
      </c>
      <c r="G186" s="31">
        <v>0.09</v>
      </c>
      <c r="H186" s="20">
        <f t="shared" si="4"/>
        <v>5479.11</v>
      </c>
    </row>
    <row r="187" spans="1:8">
      <c r="A187" s="53">
        <v>45942</v>
      </c>
      <c r="B187" s="31"/>
      <c r="C187" s="47"/>
      <c r="D187" s="29"/>
      <c r="E187" s="31" t="s">
        <v>14</v>
      </c>
      <c r="F187" s="49">
        <v>60879</v>
      </c>
      <c r="G187" s="31">
        <v>0.12</v>
      </c>
      <c r="H187" s="20">
        <f t="shared" si="4"/>
        <v>7305.48</v>
      </c>
    </row>
    <row r="188" spans="1:8">
      <c r="A188" s="53">
        <v>45943</v>
      </c>
      <c r="B188" s="31"/>
      <c r="C188" s="47"/>
      <c r="D188" s="29"/>
      <c r="E188" s="31" t="s">
        <v>54</v>
      </c>
      <c r="F188" s="31">
        <v>243516</v>
      </c>
      <c r="G188" s="31">
        <v>0.042</v>
      </c>
      <c r="H188" s="20">
        <f t="shared" si="4"/>
        <v>10227.672</v>
      </c>
    </row>
    <row r="189" spans="1:8">
      <c r="A189" s="28">
        <v>45947</v>
      </c>
      <c r="B189" s="29" t="s">
        <v>104</v>
      </c>
      <c r="C189" s="46" t="s">
        <v>105</v>
      </c>
      <c r="D189" s="29" t="s">
        <v>106</v>
      </c>
      <c r="E189" s="29" t="s">
        <v>12</v>
      </c>
      <c r="F189" s="31">
        <f t="shared" ref="F189:F191" si="5">20996+20</f>
        <v>21016</v>
      </c>
      <c r="G189" s="31">
        <v>0.26</v>
      </c>
      <c r="H189" s="20">
        <f t="shared" si="4"/>
        <v>5464.16</v>
      </c>
    </row>
    <row r="190" spans="1:8">
      <c r="A190" s="28"/>
      <c r="B190" s="31"/>
      <c r="C190" s="47"/>
      <c r="D190" s="29"/>
      <c r="E190" s="31" t="s">
        <v>13</v>
      </c>
      <c r="F190" s="31">
        <f t="shared" si="5"/>
        <v>21016</v>
      </c>
      <c r="G190" s="31">
        <v>0.09</v>
      </c>
      <c r="H190" s="20">
        <f t="shared" si="4"/>
        <v>1891.44</v>
      </c>
    </row>
    <row r="191" spans="1:8">
      <c r="A191" s="53">
        <v>45945</v>
      </c>
      <c r="B191" s="31"/>
      <c r="C191" s="47"/>
      <c r="D191" s="29"/>
      <c r="E191" s="31" t="s">
        <v>14</v>
      </c>
      <c r="F191" s="31">
        <f t="shared" si="5"/>
        <v>21016</v>
      </c>
      <c r="G191" s="31">
        <v>0.12</v>
      </c>
      <c r="H191" s="20">
        <f t="shared" si="4"/>
        <v>2521.92</v>
      </c>
    </row>
    <row r="192" spans="1:8">
      <c r="A192" s="53">
        <v>45953</v>
      </c>
      <c r="B192" s="31"/>
      <c r="C192" s="47"/>
      <c r="D192" s="29"/>
      <c r="E192" s="31" t="s">
        <v>15</v>
      </c>
      <c r="F192" s="31">
        <f>21016*4</f>
        <v>84064</v>
      </c>
      <c r="G192" s="31">
        <v>0.042</v>
      </c>
      <c r="H192" s="20">
        <f t="shared" si="4"/>
        <v>3530.688</v>
      </c>
    </row>
    <row r="193" spans="1:10">
      <c r="A193" s="53">
        <v>45945</v>
      </c>
      <c r="B193" s="31"/>
      <c r="C193" s="47"/>
      <c r="D193" s="29"/>
      <c r="E193" s="29" t="s">
        <v>16</v>
      </c>
      <c r="F193" s="31">
        <f>20996+20</f>
        <v>21016</v>
      </c>
      <c r="G193" s="31">
        <v>0.57</v>
      </c>
      <c r="H193" s="20">
        <f t="shared" si="4"/>
        <v>11979.12</v>
      </c>
    </row>
    <row r="194" spans="1:10">
      <c r="H194" s="56">
        <f>SUM(H137:H193)</f>
        <v>206053.62</v>
      </c>
    </row>
    <row r="197" ht="28.5" spans="1:10">
      <c r="A197" s="64" t="s">
        <v>107</v>
      </c>
      <c r="B197" s="64"/>
      <c r="C197" s="64"/>
      <c r="D197" s="64"/>
      <c r="E197" s="64"/>
      <c r="F197" s="64"/>
      <c r="G197" s="64"/>
      <c r="H197" s="65"/>
      <c r="I197" s="64"/>
      <c r="J197" s="64"/>
    </row>
    <row r="198" ht="29" spans="1:10">
      <c r="A198" s="66" t="s">
        <v>108</v>
      </c>
      <c r="B198" s="66" t="s">
        <v>109</v>
      </c>
      <c r="C198" s="66" t="s">
        <v>110</v>
      </c>
      <c r="D198" s="67" t="s">
        <v>111</v>
      </c>
      <c r="E198" s="66" t="s">
        <v>112</v>
      </c>
      <c r="F198" s="68" t="s">
        <v>113</v>
      </c>
      <c r="G198" s="66" t="s">
        <v>114</v>
      </c>
      <c r="H198" s="69" t="s">
        <v>115</v>
      </c>
      <c r="I198" s="67" t="s">
        <v>116</v>
      </c>
      <c r="J198" s="66" t="s">
        <v>117</v>
      </c>
    </row>
    <row r="199" ht="43" spans="1:10">
      <c r="A199" s="66"/>
      <c r="B199" s="66"/>
      <c r="C199" s="66"/>
      <c r="D199" s="70" t="s">
        <v>118</v>
      </c>
      <c r="E199" s="66"/>
      <c r="F199" s="71" t="s">
        <v>119</v>
      </c>
      <c r="G199" s="66"/>
      <c r="H199" s="69"/>
      <c r="I199" s="72" t="s">
        <v>120</v>
      </c>
      <c r="J199" s="66"/>
    </row>
    <row r="200" ht="35" spans="1:10">
      <c r="A200" s="73">
        <v>1</v>
      </c>
      <c r="B200" s="74">
        <v>46030</v>
      </c>
      <c r="C200" s="75" t="s">
        <v>121</v>
      </c>
      <c r="D200" s="76" t="s">
        <v>122</v>
      </c>
      <c r="E200" s="75" t="s">
        <v>123</v>
      </c>
      <c r="F200" s="75" t="s">
        <v>123</v>
      </c>
      <c r="G200" s="75" t="s">
        <v>123</v>
      </c>
      <c r="H200" s="77" t="s">
        <v>123</v>
      </c>
      <c r="I200" s="78">
        <v>753436.11</v>
      </c>
      <c r="J200" s="79"/>
    </row>
  </sheetData>
  <autoFilter xmlns:etc="http://www.wps.cn/officeDocument/2017/etCustomData" ref="A1:J200" etc:filterBottomFollowUsedRange="0">
    <extLst/>
  </autoFilter>
  <mergeCells count="160">
    <mergeCell ref="A1:H1"/>
    <mergeCell ref="A197:J197"/>
    <mergeCell ref="A3:A5"/>
    <mergeCell ref="A8:A10"/>
    <mergeCell ref="A11:A12"/>
    <mergeCell ref="A15:A17"/>
    <mergeCell ref="A18:A19"/>
    <mergeCell ref="A24:A25"/>
    <mergeCell ref="A29:A30"/>
    <mergeCell ref="A31:A32"/>
    <mergeCell ref="A33:A35"/>
    <mergeCell ref="A36:A38"/>
    <mergeCell ref="A39:A41"/>
    <mergeCell ref="A45:A49"/>
    <mergeCell ref="A50:A51"/>
    <mergeCell ref="A52:A54"/>
    <mergeCell ref="A55:A56"/>
    <mergeCell ref="A57:A59"/>
    <mergeCell ref="A60:A64"/>
    <mergeCell ref="A65:A67"/>
    <mergeCell ref="A68:A69"/>
    <mergeCell ref="A73:A75"/>
    <mergeCell ref="A76:A77"/>
    <mergeCell ref="A78:A82"/>
    <mergeCell ref="A83:A87"/>
    <mergeCell ref="A88:A89"/>
    <mergeCell ref="A90:A92"/>
    <mergeCell ref="A94:A95"/>
    <mergeCell ref="A96:A98"/>
    <mergeCell ref="A99:A100"/>
    <mergeCell ref="A101:A103"/>
    <mergeCell ref="A109:A111"/>
    <mergeCell ref="A114:A118"/>
    <mergeCell ref="A119:A120"/>
    <mergeCell ref="A121:A123"/>
    <mergeCell ref="A124:A125"/>
    <mergeCell ref="A126:A128"/>
    <mergeCell ref="A129:A133"/>
    <mergeCell ref="A137:A141"/>
    <mergeCell ref="A142:A143"/>
    <mergeCell ref="A144:A146"/>
    <mergeCell ref="A147:A148"/>
    <mergeCell ref="A149:A151"/>
    <mergeCell ref="A153:A158"/>
    <mergeCell ref="A159:A160"/>
    <mergeCell ref="A161:A164"/>
    <mergeCell ref="A165:A166"/>
    <mergeCell ref="A167:A170"/>
    <mergeCell ref="A171:A172"/>
    <mergeCell ref="A173:A176"/>
    <mergeCell ref="A177:A179"/>
    <mergeCell ref="A181:A183"/>
    <mergeCell ref="A185:A186"/>
    <mergeCell ref="A189:A190"/>
    <mergeCell ref="A198:A199"/>
    <mergeCell ref="B3:B7"/>
    <mergeCell ref="B8:B14"/>
    <mergeCell ref="B15:B21"/>
    <mergeCell ref="B24:B28"/>
    <mergeCell ref="B29:B30"/>
    <mergeCell ref="B31:B35"/>
    <mergeCell ref="B36:B41"/>
    <mergeCell ref="B45:B49"/>
    <mergeCell ref="B50:B54"/>
    <mergeCell ref="B55:B59"/>
    <mergeCell ref="B60:B64"/>
    <mergeCell ref="B65:B71"/>
    <mergeCell ref="B73:B77"/>
    <mergeCell ref="B78:B82"/>
    <mergeCell ref="B83:B87"/>
    <mergeCell ref="B88:B92"/>
    <mergeCell ref="B94:B98"/>
    <mergeCell ref="B99:B103"/>
    <mergeCell ref="B109:B113"/>
    <mergeCell ref="B114:B118"/>
    <mergeCell ref="B119:B123"/>
    <mergeCell ref="B124:B128"/>
    <mergeCell ref="B129:B133"/>
    <mergeCell ref="B137:B141"/>
    <mergeCell ref="B142:B146"/>
    <mergeCell ref="B147:B152"/>
    <mergeCell ref="B153:B158"/>
    <mergeCell ref="B159:B164"/>
    <mergeCell ref="B165:B170"/>
    <mergeCell ref="B171:B176"/>
    <mergeCell ref="B177:B183"/>
    <mergeCell ref="B185:B188"/>
    <mergeCell ref="B189:B193"/>
    <mergeCell ref="B198:B199"/>
    <mergeCell ref="C3:C7"/>
    <mergeCell ref="C8:C14"/>
    <mergeCell ref="C15:C21"/>
    <mergeCell ref="C24:C28"/>
    <mergeCell ref="C29:C30"/>
    <mergeCell ref="C31:C35"/>
    <mergeCell ref="C36:C41"/>
    <mergeCell ref="C45:C49"/>
    <mergeCell ref="C50:C54"/>
    <mergeCell ref="C55:C59"/>
    <mergeCell ref="C60:C64"/>
    <mergeCell ref="C65:C71"/>
    <mergeCell ref="C73:C77"/>
    <mergeCell ref="C78:C82"/>
    <mergeCell ref="C83:C87"/>
    <mergeCell ref="C88:C92"/>
    <mergeCell ref="C94:C98"/>
    <mergeCell ref="C99:C103"/>
    <mergeCell ref="C109:C113"/>
    <mergeCell ref="C114:C118"/>
    <mergeCell ref="C119:C123"/>
    <mergeCell ref="C124:C128"/>
    <mergeCell ref="C129:C133"/>
    <mergeCell ref="C137:C141"/>
    <mergeCell ref="C142:C146"/>
    <mergeCell ref="C147:C152"/>
    <mergeCell ref="C153:C158"/>
    <mergeCell ref="C159:C164"/>
    <mergeCell ref="C165:C170"/>
    <mergeCell ref="C171:C176"/>
    <mergeCell ref="C177:C183"/>
    <mergeCell ref="C185:C188"/>
    <mergeCell ref="C189:C193"/>
    <mergeCell ref="C198:C199"/>
    <mergeCell ref="D3:D7"/>
    <mergeCell ref="D8:D14"/>
    <mergeCell ref="D15:D21"/>
    <mergeCell ref="D24:D28"/>
    <mergeCell ref="D29:D30"/>
    <mergeCell ref="D31:D35"/>
    <mergeCell ref="D36:D41"/>
    <mergeCell ref="D45:D49"/>
    <mergeCell ref="D50:D54"/>
    <mergeCell ref="D55:D59"/>
    <mergeCell ref="D60:D64"/>
    <mergeCell ref="D65:D71"/>
    <mergeCell ref="D73:D77"/>
    <mergeCell ref="D78:D82"/>
    <mergeCell ref="D83:D87"/>
    <mergeCell ref="D88:D92"/>
    <mergeCell ref="D94:D98"/>
    <mergeCell ref="D99:D103"/>
    <mergeCell ref="D109:D113"/>
    <mergeCell ref="D114:D118"/>
    <mergeCell ref="D119:D123"/>
    <mergeCell ref="D124:D128"/>
    <mergeCell ref="D129:D133"/>
    <mergeCell ref="D137:D141"/>
    <mergeCell ref="D142:D146"/>
    <mergeCell ref="D147:D152"/>
    <mergeCell ref="D153:D158"/>
    <mergeCell ref="D159:D164"/>
    <mergeCell ref="D165:D170"/>
    <mergeCell ref="D171:D176"/>
    <mergeCell ref="D177:D183"/>
    <mergeCell ref="D185:D188"/>
    <mergeCell ref="D189:D193"/>
    <mergeCell ref="E198:E199"/>
    <mergeCell ref="G198:G199"/>
    <mergeCell ref="H198:H199"/>
    <mergeCell ref="J198:J199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zoomScale="115" zoomScaleNormal="115" zoomScaleSheetLayoutView="130" workbookViewId="0">
      <selection activeCell="A3" sqref="A3:H7"/>
    </sheetView>
  </sheetViews>
  <sheetFormatPr defaultColWidth="8.72727272727273" defaultRowHeight="14" outlineLevelCol="7"/>
  <cols>
    <col min="1" max="1" width="16" style="1" customWidth="1"/>
    <col min="2" max="2" width="9.09090909090909" style="1" customWidth="1"/>
    <col min="3" max="3" width="15" style="1" customWidth="1"/>
    <col min="4" max="4" width="23.3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10.6363636363636" style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13">
        <v>45947</v>
      </c>
      <c r="B3" s="14" t="s">
        <v>104</v>
      </c>
      <c r="C3" s="24" t="s">
        <v>105</v>
      </c>
      <c r="D3" s="14" t="s">
        <v>106</v>
      </c>
      <c r="E3" s="14" t="s">
        <v>12</v>
      </c>
      <c r="F3" s="16">
        <f>20996+20</f>
        <v>21016</v>
      </c>
      <c r="G3" s="16">
        <v>0.26</v>
      </c>
      <c r="H3" s="20">
        <f t="shared" ref="H3:H24" si="0">F3*G3</f>
        <v>5464.16</v>
      </c>
    </row>
    <row r="4" spans="1:8">
      <c r="A4" s="13"/>
      <c r="B4" s="16"/>
      <c r="C4" s="42"/>
      <c r="D4" s="14"/>
      <c r="E4" s="16" t="s">
        <v>13</v>
      </c>
      <c r="F4" s="16">
        <f>20996+20</f>
        <v>21016</v>
      </c>
      <c r="G4" s="16">
        <v>0.09</v>
      </c>
      <c r="H4" s="20">
        <f t="shared" si="0"/>
        <v>1891.44</v>
      </c>
    </row>
    <row r="5" spans="1:8">
      <c r="A5" s="26">
        <v>45945</v>
      </c>
      <c r="B5" s="16"/>
      <c r="C5" s="42"/>
      <c r="D5" s="14"/>
      <c r="E5" s="16" t="s">
        <v>14</v>
      </c>
      <c r="F5" s="16">
        <f>20996+20</f>
        <v>21016</v>
      </c>
      <c r="G5" s="16">
        <v>0.12</v>
      </c>
      <c r="H5" s="20">
        <f t="shared" si="0"/>
        <v>2521.92</v>
      </c>
    </row>
    <row r="6" spans="1:8">
      <c r="A6" s="26">
        <v>45953</v>
      </c>
      <c r="B6" s="16"/>
      <c r="C6" s="42"/>
      <c r="D6" s="14"/>
      <c r="E6" s="16" t="s">
        <v>15</v>
      </c>
      <c r="F6" s="16">
        <f>21016*4</f>
        <v>84064</v>
      </c>
      <c r="G6" s="16">
        <v>0.042</v>
      </c>
      <c r="H6" s="20">
        <f t="shared" si="0"/>
        <v>3530.688</v>
      </c>
    </row>
    <row r="7" spans="1:8">
      <c r="A7" s="26">
        <v>45945</v>
      </c>
      <c r="B7" s="16"/>
      <c r="C7" s="42"/>
      <c r="D7" s="14"/>
      <c r="E7" s="14" t="s">
        <v>16</v>
      </c>
      <c r="F7" s="16">
        <f>20996+20</f>
        <v>21016</v>
      </c>
      <c r="G7" s="16">
        <v>0.57</v>
      </c>
      <c r="H7" s="20">
        <f t="shared" si="0"/>
        <v>11979.12</v>
      </c>
    </row>
    <row r="8" spans="1:8">
      <c r="A8" s="45">
        <v>45952</v>
      </c>
      <c r="B8" s="14">
        <v>91745</v>
      </c>
      <c r="C8" s="24" t="s">
        <v>85</v>
      </c>
      <c r="D8" s="14" t="s">
        <v>86</v>
      </c>
      <c r="E8" s="39" t="s">
        <v>12</v>
      </c>
      <c r="F8" s="40">
        <v>8396</v>
      </c>
      <c r="G8" s="16">
        <v>0.26</v>
      </c>
      <c r="H8" s="20">
        <f t="shared" si="0"/>
        <v>2182.96</v>
      </c>
    </row>
    <row r="9" spans="1:8">
      <c r="A9" s="22"/>
      <c r="B9" s="16"/>
      <c r="C9" s="42"/>
      <c r="D9" s="14"/>
      <c r="E9" s="16" t="s">
        <v>13</v>
      </c>
      <c r="F9" s="40">
        <v>8396</v>
      </c>
      <c r="G9" s="16">
        <v>0.09</v>
      </c>
      <c r="H9" s="20">
        <f t="shared" si="0"/>
        <v>755.64</v>
      </c>
    </row>
    <row r="10" spans="1:8">
      <c r="A10" s="45">
        <v>45950</v>
      </c>
      <c r="B10" s="16"/>
      <c r="C10" s="42"/>
      <c r="D10" s="14"/>
      <c r="E10" s="16" t="s">
        <v>14</v>
      </c>
      <c r="F10" s="40">
        <v>8396</v>
      </c>
      <c r="G10" s="16">
        <v>0.12</v>
      </c>
      <c r="H10" s="20">
        <f t="shared" si="0"/>
        <v>1007.52</v>
      </c>
    </row>
    <row r="11" spans="1:8">
      <c r="A11" s="21"/>
      <c r="B11" s="16"/>
      <c r="C11" s="42"/>
      <c r="D11" s="14"/>
      <c r="E11" s="16" t="s">
        <v>25</v>
      </c>
      <c r="F11" s="16">
        <v>41980</v>
      </c>
      <c r="G11" s="16">
        <v>0.042</v>
      </c>
      <c r="H11" s="20">
        <f t="shared" si="0"/>
        <v>1763.16</v>
      </c>
    </row>
    <row r="12" spans="1:8">
      <c r="A12" s="22"/>
      <c r="B12" s="16"/>
      <c r="C12" s="42"/>
      <c r="D12" s="14"/>
      <c r="E12" s="14" t="s">
        <v>16</v>
      </c>
      <c r="F12" s="40">
        <v>8396</v>
      </c>
      <c r="G12" s="16">
        <v>0.57</v>
      </c>
      <c r="H12" s="20">
        <f t="shared" si="0"/>
        <v>4785.72</v>
      </c>
    </row>
    <row r="13" spans="1:8">
      <c r="A13" s="45">
        <v>45952</v>
      </c>
      <c r="B13" s="14">
        <v>91744</v>
      </c>
      <c r="C13" s="24" t="s">
        <v>92</v>
      </c>
      <c r="D13" s="14" t="s">
        <v>93</v>
      </c>
      <c r="E13" s="39" t="s">
        <v>12</v>
      </c>
      <c r="F13" s="40">
        <v>29383</v>
      </c>
      <c r="G13" s="16">
        <v>0.26</v>
      </c>
      <c r="H13" s="20">
        <f t="shared" si="0"/>
        <v>7639.58</v>
      </c>
    </row>
    <row r="14" spans="1:8">
      <c r="A14" s="22"/>
      <c r="B14" s="16"/>
      <c r="C14" s="42"/>
      <c r="D14" s="14"/>
      <c r="E14" s="16" t="s">
        <v>13</v>
      </c>
      <c r="F14" s="40">
        <v>29383</v>
      </c>
      <c r="G14" s="16">
        <v>0.09</v>
      </c>
      <c r="H14" s="20">
        <f t="shared" si="0"/>
        <v>2644.47</v>
      </c>
    </row>
    <row r="15" spans="1:8">
      <c r="A15" s="21">
        <v>45950</v>
      </c>
      <c r="B15" s="16"/>
      <c r="C15" s="42"/>
      <c r="D15" s="14"/>
      <c r="E15" s="16" t="s">
        <v>14</v>
      </c>
      <c r="F15" s="40">
        <v>29383</v>
      </c>
      <c r="G15" s="16">
        <v>0.12</v>
      </c>
      <c r="H15" s="20">
        <f t="shared" si="0"/>
        <v>3525.96</v>
      </c>
    </row>
    <row r="16" spans="1:8">
      <c r="A16" s="21"/>
      <c r="B16" s="16"/>
      <c r="C16" s="42"/>
      <c r="D16" s="14"/>
      <c r="E16" s="16" t="s">
        <v>54</v>
      </c>
      <c r="F16" s="16">
        <v>117532</v>
      </c>
      <c r="G16" s="16">
        <v>0.042</v>
      </c>
      <c r="H16" s="20">
        <f t="shared" si="0"/>
        <v>4936.344</v>
      </c>
    </row>
    <row r="17" spans="1:8">
      <c r="A17" s="21"/>
      <c r="B17" s="16"/>
      <c r="C17" s="42"/>
      <c r="D17" s="14"/>
      <c r="E17" s="16" t="s">
        <v>89</v>
      </c>
      <c r="F17" s="40">
        <v>29383</v>
      </c>
      <c r="G17" s="16">
        <v>0.03</v>
      </c>
      <c r="H17" s="20">
        <f t="shared" si="0"/>
        <v>881.49</v>
      </c>
    </row>
    <row r="18" spans="1:8">
      <c r="A18" s="22"/>
      <c r="B18" s="16"/>
      <c r="C18" s="42"/>
      <c r="D18" s="14"/>
      <c r="E18" s="14" t="s">
        <v>16</v>
      </c>
      <c r="F18" s="40">
        <v>29383</v>
      </c>
      <c r="G18" s="16">
        <v>0.57</v>
      </c>
      <c r="H18" s="20">
        <f t="shared" si="0"/>
        <v>16748.31</v>
      </c>
    </row>
    <row r="19" spans="1:8">
      <c r="A19" s="45">
        <v>45953</v>
      </c>
      <c r="B19" s="14">
        <v>91901</v>
      </c>
      <c r="C19" s="24" t="s">
        <v>94</v>
      </c>
      <c r="D19" s="14" t="s">
        <v>95</v>
      </c>
      <c r="E19" s="39" t="s">
        <v>12</v>
      </c>
      <c r="F19" s="40">
        <v>4196</v>
      </c>
      <c r="G19" s="16">
        <v>0.26</v>
      </c>
      <c r="H19" s="20">
        <f t="shared" si="0"/>
        <v>1090.96</v>
      </c>
    </row>
    <row r="20" spans="1:8">
      <c r="A20" s="21"/>
      <c r="B20" s="16"/>
      <c r="C20" s="42"/>
      <c r="D20" s="14"/>
      <c r="E20" s="16" t="s">
        <v>13</v>
      </c>
      <c r="F20" s="40">
        <v>4196</v>
      </c>
      <c r="G20" s="16">
        <v>0.09</v>
      </c>
      <c r="H20" s="20">
        <f t="shared" si="0"/>
        <v>377.64</v>
      </c>
    </row>
    <row r="21" spans="1:8">
      <c r="A21" s="21">
        <v>45951</v>
      </c>
      <c r="B21" s="16"/>
      <c r="C21" s="42"/>
      <c r="D21" s="14"/>
      <c r="E21" s="16" t="s">
        <v>14</v>
      </c>
      <c r="F21" s="40">
        <v>4196</v>
      </c>
      <c r="G21" s="16">
        <v>0.12</v>
      </c>
      <c r="H21" s="20">
        <f t="shared" si="0"/>
        <v>503.52</v>
      </c>
    </row>
    <row r="22" spans="1:8">
      <c r="A22" s="21"/>
      <c r="B22" s="16"/>
      <c r="C22" s="42"/>
      <c r="D22" s="14"/>
      <c r="E22" s="16" t="s">
        <v>54</v>
      </c>
      <c r="F22" s="16">
        <v>16784</v>
      </c>
      <c r="G22" s="16">
        <v>0.042</v>
      </c>
      <c r="H22" s="20">
        <f t="shared" si="0"/>
        <v>704.928</v>
      </c>
    </row>
    <row r="23" spans="1:8">
      <c r="A23" s="21"/>
      <c r="B23" s="16"/>
      <c r="C23" s="42"/>
      <c r="D23" s="14"/>
      <c r="E23" s="16" t="s">
        <v>89</v>
      </c>
      <c r="F23" s="40">
        <v>4196</v>
      </c>
      <c r="G23" s="16">
        <v>0.03</v>
      </c>
      <c r="H23" s="20">
        <f t="shared" si="0"/>
        <v>125.88</v>
      </c>
    </row>
    <row r="24" spans="1:8">
      <c r="A24" s="22"/>
      <c r="B24" s="16"/>
      <c r="C24" s="42"/>
      <c r="D24" s="14"/>
      <c r="E24" s="14" t="s">
        <v>16</v>
      </c>
      <c r="F24" s="40">
        <v>4196</v>
      </c>
      <c r="G24" s="16">
        <v>0.57</v>
      </c>
      <c r="H24" s="20">
        <f t="shared" si="0"/>
        <v>2391.72</v>
      </c>
    </row>
    <row r="25" spans="1:8">
      <c r="H25" s="23">
        <f>SUM(H3:H24)</f>
        <v>77453.13</v>
      </c>
    </row>
  </sheetData>
  <autoFilter xmlns:etc="http://www.wps.cn/officeDocument/2017/etCustomData" ref="A1:H25" etc:filterBottomFollowUsedRange="0">
    <extLst/>
  </autoFilter>
  <mergeCells count="20">
    <mergeCell ref="A1:H1"/>
    <mergeCell ref="A3:A4"/>
    <mergeCell ref="A8:A9"/>
    <mergeCell ref="A10:A12"/>
    <mergeCell ref="A13:A14"/>
    <mergeCell ref="A15:A18"/>
    <mergeCell ref="A19:A20"/>
    <mergeCell ref="A21:A24"/>
    <mergeCell ref="B3:B7"/>
    <mergeCell ref="B8:B12"/>
    <mergeCell ref="B13:B18"/>
    <mergeCell ref="B19:B24"/>
    <mergeCell ref="C3:C7"/>
    <mergeCell ref="C8:C12"/>
    <mergeCell ref="C13:C18"/>
    <mergeCell ref="C19:C24"/>
    <mergeCell ref="D3:D7"/>
    <mergeCell ref="D8:D12"/>
    <mergeCell ref="D13:D18"/>
    <mergeCell ref="D19:D24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115" zoomScaleNormal="115" zoomScaleSheetLayoutView="130" workbookViewId="0">
      <selection activeCell="A15" sqref="A15:H25"/>
    </sheetView>
  </sheetViews>
  <sheetFormatPr defaultColWidth="8.72727272727273" defaultRowHeight="14" outlineLevelCol="7"/>
  <cols>
    <col min="1" max="1" width="16" style="1" customWidth="1"/>
    <col min="2" max="2" width="9.09090909090909" style="1" customWidth="1"/>
    <col min="3" max="3" width="15" style="1" customWidth="1"/>
    <col min="4" max="4" width="23.6272727272727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21.4181818181818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38">
        <v>45941</v>
      </c>
      <c r="B3" s="14" t="s">
        <v>51</v>
      </c>
      <c r="C3" s="24" t="s">
        <v>52</v>
      </c>
      <c r="D3" s="14" t="s">
        <v>53</v>
      </c>
      <c r="E3" s="39" t="s">
        <v>20</v>
      </c>
      <c r="F3" s="40">
        <f>13687+3162+26</f>
        <v>16875</v>
      </c>
      <c r="G3" s="17">
        <v>0.26</v>
      </c>
      <c r="H3" s="18">
        <f>F3*G3</f>
        <v>4387.5</v>
      </c>
    </row>
    <row r="4" spans="1:8">
      <c r="A4" s="41"/>
      <c r="B4" s="16"/>
      <c r="C4" s="42"/>
      <c r="D4" s="14"/>
      <c r="E4" s="39" t="s">
        <v>21</v>
      </c>
      <c r="F4" s="40">
        <v>1054</v>
      </c>
      <c r="G4" s="16">
        <v>0.24</v>
      </c>
      <c r="H4" s="18">
        <f t="shared" ref="H4:H25" si="0">F4*G4</f>
        <v>252.96</v>
      </c>
    </row>
    <row r="5" spans="1:8">
      <c r="A5" s="41"/>
      <c r="B5" s="16"/>
      <c r="C5" s="42"/>
      <c r="D5" s="14"/>
      <c r="E5" s="43" t="s">
        <v>13</v>
      </c>
      <c r="F5" s="44">
        <v>16875</v>
      </c>
      <c r="G5" s="17">
        <v>0.09</v>
      </c>
      <c r="H5" s="18">
        <f t="shared" si="0"/>
        <v>1518.75</v>
      </c>
    </row>
    <row r="6" spans="1:8">
      <c r="A6" s="13">
        <v>45946</v>
      </c>
      <c r="B6" s="16"/>
      <c r="C6" s="42"/>
      <c r="D6" s="14"/>
      <c r="E6" s="39" t="s">
        <v>22</v>
      </c>
      <c r="F6" s="40">
        <v>670</v>
      </c>
      <c r="G6" s="16">
        <v>0.22</v>
      </c>
      <c r="H6" s="18">
        <f t="shared" si="0"/>
        <v>147.4</v>
      </c>
    </row>
    <row r="7" spans="1:8">
      <c r="A7" s="13"/>
      <c r="B7" s="16"/>
      <c r="C7" s="42"/>
      <c r="D7" s="14"/>
      <c r="E7" s="39" t="s">
        <v>23</v>
      </c>
      <c r="F7" s="40">
        <v>670</v>
      </c>
      <c r="G7" s="16">
        <v>0.18</v>
      </c>
      <c r="H7" s="18">
        <f t="shared" si="0"/>
        <v>120.6</v>
      </c>
    </row>
    <row r="8" spans="1:8">
      <c r="A8" s="26">
        <v>45941</v>
      </c>
      <c r="B8" s="16"/>
      <c r="C8" s="42"/>
      <c r="D8" s="14"/>
      <c r="E8" s="16" t="s">
        <v>29</v>
      </c>
      <c r="F8" s="16">
        <v>16875</v>
      </c>
      <c r="G8" s="16">
        <v>0.148</v>
      </c>
      <c r="H8" s="18">
        <f t="shared" si="0"/>
        <v>2497.5</v>
      </c>
    </row>
    <row r="9" spans="1:8">
      <c r="A9" s="21">
        <v>45953</v>
      </c>
      <c r="B9" s="16"/>
      <c r="C9" s="42"/>
      <c r="D9" s="14"/>
      <c r="E9" s="16" t="s">
        <v>54</v>
      </c>
      <c r="F9" s="16">
        <f>16869*4</f>
        <v>67476</v>
      </c>
      <c r="G9" s="16">
        <v>0.042</v>
      </c>
      <c r="H9" s="18">
        <f t="shared" si="0"/>
        <v>2833.992</v>
      </c>
    </row>
    <row r="10" spans="1:8">
      <c r="A10" s="13">
        <v>45953</v>
      </c>
      <c r="B10" s="14">
        <v>91710</v>
      </c>
      <c r="C10" s="15" t="s">
        <v>47</v>
      </c>
      <c r="D10" s="14" t="s">
        <v>48</v>
      </c>
      <c r="E10" s="14" t="s">
        <v>12</v>
      </c>
      <c r="F10" s="16">
        <v>31489</v>
      </c>
      <c r="G10" s="16">
        <v>0.26</v>
      </c>
      <c r="H10" s="18">
        <f t="shared" si="0"/>
        <v>8187.14</v>
      </c>
    </row>
    <row r="11" spans="1:8">
      <c r="A11" s="13"/>
      <c r="B11" s="16"/>
      <c r="C11" s="19"/>
      <c r="D11" s="14"/>
      <c r="E11" s="16" t="s">
        <v>13</v>
      </c>
      <c r="F11" s="16">
        <v>31489</v>
      </c>
      <c r="G11" s="16">
        <v>0.09</v>
      </c>
      <c r="H11" s="18">
        <f t="shared" si="0"/>
        <v>2834.01</v>
      </c>
    </row>
    <row r="12" spans="1:8">
      <c r="A12" s="21">
        <v>45950</v>
      </c>
      <c r="B12" s="16"/>
      <c r="C12" s="19"/>
      <c r="D12" s="14"/>
      <c r="E12" s="16" t="s">
        <v>14</v>
      </c>
      <c r="F12" s="16">
        <v>31489</v>
      </c>
      <c r="G12" s="16">
        <v>0.12</v>
      </c>
      <c r="H12" s="18">
        <f t="shared" si="0"/>
        <v>3778.68</v>
      </c>
    </row>
    <row r="13" spans="1:8">
      <c r="A13" s="21"/>
      <c r="B13" s="16"/>
      <c r="C13" s="19"/>
      <c r="D13" s="14"/>
      <c r="E13" s="16" t="s">
        <v>32</v>
      </c>
      <c r="F13" s="16">
        <v>188934</v>
      </c>
      <c r="G13" s="16">
        <v>0.042</v>
      </c>
      <c r="H13" s="18">
        <f t="shared" si="0"/>
        <v>7935.228</v>
      </c>
    </row>
    <row r="14" spans="1:8">
      <c r="A14" s="22"/>
      <c r="B14" s="16"/>
      <c r="C14" s="19"/>
      <c r="D14" s="14"/>
      <c r="E14" s="14" t="s">
        <v>16</v>
      </c>
      <c r="F14" s="16">
        <v>31489</v>
      </c>
      <c r="G14" s="16">
        <v>0.57</v>
      </c>
      <c r="H14" s="18">
        <f t="shared" si="0"/>
        <v>17948.73</v>
      </c>
    </row>
    <row r="15" spans="1:8">
      <c r="A15" s="38">
        <v>45952</v>
      </c>
      <c r="B15" s="14">
        <v>91748</v>
      </c>
      <c r="C15" s="15" t="s">
        <v>64</v>
      </c>
      <c r="D15" s="14" t="s">
        <v>65</v>
      </c>
      <c r="E15" s="14" t="s">
        <v>12</v>
      </c>
      <c r="F15" s="16">
        <v>12599</v>
      </c>
      <c r="G15" s="16">
        <v>0.26</v>
      </c>
      <c r="H15" s="18">
        <f t="shared" si="0"/>
        <v>3275.74</v>
      </c>
    </row>
    <row r="16" spans="1:8">
      <c r="A16" s="41"/>
      <c r="B16" s="16"/>
      <c r="C16" s="19"/>
      <c r="D16" s="14"/>
      <c r="E16" s="16" t="s">
        <v>13</v>
      </c>
      <c r="F16" s="16">
        <v>12599</v>
      </c>
      <c r="G16" s="16">
        <v>0.09</v>
      </c>
      <c r="H16" s="18">
        <f t="shared" si="0"/>
        <v>1133.91</v>
      </c>
    </row>
    <row r="17" spans="1:8">
      <c r="A17" s="45">
        <v>45950</v>
      </c>
      <c r="B17" s="16"/>
      <c r="C17" s="19"/>
      <c r="D17" s="14"/>
      <c r="E17" s="16" t="s">
        <v>14</v>
      </c>
      <c r="F17" s="16">
        <v>12599</v>
      </c>
      <c r="G17" s="16">
        <v>0.12</v>
      </c>
      <c r="H17" s="18">
        <f t="shared" si="0"/>
        <v>1511.88</v>
      </c>
    </row>
    <row r="18" spans="1:8">
      <c r="A18" s="21"/>
      <c r="B18" s="16"/>
      <c r="C18" s="19"/>
      <c r="D18" s="14"/>
      <c r="E18" s="16" t="s">
        <v>15</v>
      </c>
      <c r="F18" s="16">
        <v>50396</v>
      </c>
      <c r="G18" s="16">
        <v>0.042</v>
      </c>
      <c r="H18" s="18">
        <f t="shared" si="0"/>
        <v>2116.632</v>
      </c>
    </row>
    <row r="19" spans="1:8">
      <c r="A19" s="22"/>
      <c r="B19" s="16"/>
      <c r="C19" s="19"/>
      <c r="D19" s="14"/>
      <c r="E19" s="14" t="s">
        <v>16</v>
      </c>
      <c r="F19" s="16">
        <v>12599</v>
      </c>
      <c r="G19" s="16">
        <v>0.57</v>
      </c>
      <c r="H19" s="18">
        <f t="shared" si="0"/>
        <v>7181.43</v>
      </c>
    </row>
    <row r="20" ht="42" spans="1:8">
      <c r="A20" s="13">
        <v>45951</v>
      </c>
      <c r="B20" s="14">
        <v>89915</v>
      </c>
      <c r="C20" s="24" t="s">
        <v>66</v>
      </c>
      <c r="D20" s="14" t="s">
        <v>67</v>
      </c>
      <c r="E20" s="14" t="s">
        <v>16</v>
      </c>
      <c r="F20" s="16">
        <v>500</v>
      </c>
      <c r="G20" s="16">
        <v>0.57</v>
      </c>
      <c r="H20" s="18">
        <f t="shared" si="0"/>
        <v>285</v>
      </c>
    </row>
    <row r="21" spans="1:8">
      <c r="A21" s="38">
        <v>45953</v>
      </c>
      <c r="B21" s="14">
        <v>91903</v>
      </c>
      <c r="C21" s="15" t="s">
        <v>68</v>
      </c>
      <c r="D21" s="14" t="s">
        <v>69</v>
      </c>
      <c r="E21" s="14" t="s">
        <v>12</v>
      </c>
      <c r="F21" s="16">
        <v>3146</v>
      </c>
      <c r="G21" s="16">
        <v>0.26</v>
      </c>
      <c r="H21" s="18">
        <f t="shared" si="0"/>
        <v>817.96</v>
      </c>
    </row>
    <row r="22" spans="1:8">
      <c r="A22" s="41"/>
      <c r="B22" s="16"/>
      <c r="C22" s="19"/>
      <c r="D22" s="14"/>
      <c r="E22" s="16" t="s">
        <v>13</v>
      </c>
      <c r="F22" s="16">
        <v>3146</v>
      </c>
      <c r="G22" s="16">
        <v>0.09</v>
      </c>
      <c r="H22" s="18">
        <f t="shared" si="0"/>
        <v>283.14</v>
      </c>
    </row>
    <row r="23" spans="1:8">
      <c r="A23" s="26">
        <v>45951</v>
      </c>
      <c r="B23" s="16"/>
      <c r="C23" s="19"/>
      <c r="D23" s="14"/>
      <c r="E23" s="16" t="s">
        <v>14</v>
      </c>
      <c r="F23" s="16">
        <v>3146</v>
      </c>
      <c r="G23" s="16">
        <v>0.12</v>
      </c>
      <c r="H23" s="18">
        <f t="shared" si="0"/>
        <v>377.52</v>
      </c>
    </row>
    <row r="24" spans="1:8">
      <c r="A24" s="26"/>
      <c r="B24" s="16"/>
      <c r="C24" s="19"/>
      <c r="D24" s="14"/>
      <c r="E24" s="16" t="s">
        <v>15</v>
      </c>
      <c r="F24" s="16">
        <v>12584</v>
      </c>
      <c r="G24" s="16">
        <v>0.042</v>
      </c>
      <c r="H24" s="18">
        <f t="shared" si="0"/>
        <v>528.528</v>
      </c>
    </row>
    <row r="25" spans="1:8">
      <c r="A25" s="26"/>
      <c r="B25" s="16"/>
      <c r="C25" s="19"/>
      <c r="D25" s="14"/>
      <c r="E25" s="14" t="s">
        <v>16</v>
      </c>
      <c r="F25" s="16">
        <v>3146</v>
      </c>
      <c r="G25" s="16">
        <v>0.57</v>
      </c>
      <c r="H25" s="20">
        <f t="shared" si="0"/>
        <v>1793.22</v>
      </c>
    </row>
    <row r="26" spans="1:8">
      <c r="H26" s="23">
        <f>SUM(H3:H25)</f>
        <v>71747.45</v>
      </c>
    </row>
  </sheetData>
  <autoFilter xmlns:etc="http://www.wps.cn/officeDocument/2017/etCustomData" ref="A1:H26" etc:filterBottomFollowUsedRange="0">
    <extLst/>
  </autoFilter>
  <mergeCells count="21">
    <mergeCell ref="A1:H1"/>
    <mergeCell ref="A3:A5"/>
    <mergeCell ref="A6:A7"/>
    <mergeCell ref="A10:A11"/>
    <mergeCell ref="A12:A14"/>
    <mergeCell ref="A15:A16"/>
    <mergeCell ref="A17:A19"/>
    <mergeCell ref="A21:A22"/>
    <mergeCell ref="A23:A25"/>
    <mergeCell ref="B3:B9"/>
    <mergeCell ref="B10:B14"/>
    <mergeCell ref="B15:B19"/>
    <mergeCell ref="B21:B25"/>
    <mergeCell ref="C3:C9"/>
    <mergeCell ref="C10:C14"/>
    <mergeCell ref="C15:C19"/>
    <mergeCell ref="C21:C25"/>
    <mergeCell ref="D3:D9"/>
    <mergeCell ref="D10:D14"/>
    <mergeCell ref="D15:D19"/>
    <mergeCell ref="D21:D25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zoomScaleSheetLayoutView="130" workbookViewId="0">
      <selection activeCell="D3" sqref="D3:D7"/>
    </sheetView>
  </sheetViews>
  <sheetFormatPr defaultColWidth="8.72727272727273" defaultRowHeight="14" outlineLevelRow="7" outlineLevelCol="7"/>
  <cols>
    <col min="1" max="1" width="16" style="1" customWidth="1"/>
    <col min="2" max="2" width="9.09090909090909" style="1" customWidth="1"/>
    <col min="3" max="3" width="15" style="1" customWidth="1"/>
    <col min="4" max="4" width="22.6818181818182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21.4181818181818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28">
        <v>45949</v>
      </c>
      <c r="B3" s="29">
        <v>91102</v>
      </c>
      <c r="C3" s="30" t="s">
        <v>124</v>
      </c>
      <c r="D3" s="29" t="s">
        <v>125</v>
      </c>
      <c r="E3" s="29" t="s">
        <v>12</v>
      </c>
      <c r="F3" s="31">
        <v>34634</v>
      </c>
      <c r="G3" s="32">
        <v>0.26</v>
      </c>
      <c r="H3" s="33">
        <f>F3*G3</f>
        <v>9004.84</v>
      </c>
    </row>
    <row r="4" spans="1:8">
      <c r="A4" s="28"/>
      <c r="B4" s="31"/>
      <c r="C4" s="34"/>
      <c r="D4" s="29"/>
      <c r="E4" s="31" t="s">
        <v>13</v>
      </c>
      <c r="F4" s="31">
        <v>34634</v>
      </c>
      <c r="G4" s="31">
        <v>0.09</v>
      </c>
      <c r="H4" s="35">
        <f>F4*G4</f>
        <v>3117.06</v>
      </c>
    </row>
    <row r="5" spans="1:8">
      <c r="A5" s="36">
        <v>45945</v>
      </c>
      <c r="B5" s="31"/>
      <c r="C5" s="34"/>
      <c r="D5" s="29"/>
      <c r="E5" s="31" t="s">
        <v>14</v>
      </c>
      <c r="F5" s="31">
        <v>34634</v>
      </c>
      <c r="G5" s="31">
        <v>0.12</v>
      </c>
      <c r="H5" s="35">
        <f>F5*G5</f>
        <v>4156.08</v>
      </c>
    </row>
    <row r="6" spans="1:8">
      <c r="A6" s="36"/>
      <c r="B6" s="31"/>
      <c r="C6" s="34"/>
      <c r="D6" s="29"/>
      <c r="E6" s="31" t="s">
        <v>32</v>
      </c>
      <c r="F6" s="31">
        <f>34634*6</f>
        <v>207804</v>
      </c>
      <c r="G6" s="31">
        <f>0.042</f>
        <v>0.042</v>
      </c>
      <c r="H6" s="35">
        <f>F6*G6</f>
        <v>8727.768</v>
      </c>
    </row>
    <row r="7" spans="1:8">
      <c r="A7" s="37"/>
      <c r="B7" s="31"/>
      <c r="C7" s="34"/>
      <c r="D7" s="29"/>
      <c r="E7" s="29" t="s">
        <v>16</v>
      </c>
      <c r="F7" s="31">
        <v>34634</v>
      </c>
      <c r="G7" s="31">
        <v>0.57</v>
      </c>
      <c r="H7" s="35">
        <f>F7*G7</f>
        <v>19741.38</v>
      </c>
    </row>
    <row r="8" spans="1:8">
      <c r="H8" s="23">
        <f>SUM(H3:H7)</f>
        <v>44747.128</v>
      </c>
    </row>
  </sheetData>
  <autoFilter xmlns:etc="http://www.wps.cn/officeDocument/2017/etCustomData" ref="A1:H8" etc:filterBottomFollowUsedRange="0">
    <extLst/>
  </autoFilter>
  <mergeCells count="6">
    <mergeCell ref="A1:H1"/>
    <mergeCell ref="A3:A4"/>
    <mergeCell ref="A5:A7"/>
    <mergeCell ref="B3:B7"/>
    <mergeCell ref="C3:C7"/>
    <mergeCell ref="D3:D7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15" zoomScaleNormal="115" zoomScaleSheetLayoutView="130" workbookViewId="0">
      <selection activeCell="A4" sqref="A4:H8"/>
    </sheetView>
  </sheetViews>
  <sheetFormatPr defaultColWidth="8.72727272727273" defaultRowHeight="14" outlineLevelCol="7"/>
  <cols>
    <col min="1" max="1" width="16" style="1" customWidth="1"/>
    <col min="2" max="2" width="9.09090909090909" style="1" customWidth="1"/>
    <col min="3" max="3" width="15" style="1" customWidth="1"/>
    <col min="4" max="4" width="22.9272727272727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21.4181818181818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ht="42" spans="1:8">
      <c r="A3" s="13">
        <v>45951</v>
      </c>
      <c r="B3" s="14">
        <v>89915</v>
      </c>
      <c r="C3" s="24" t="s">
        <v>126</v>
      </c>
      <c r="D3" s="14" t="s">
        <v>67</v>
      </c>
      <c r="E3" s="14" t="s">
        <v>16</v>
      </c>
      <c r="F3" s="16">
        <v>1500</v>
      </c>
      <c r="G3" s="16">
        <v>0.57</v>
      </c>
      <c r="H3" s="25">
        <f t="shared" ref="H3:H8" si="0">F3*G3</f>
        <v>855</v>
      </c>
    </row>
    <row r="4" spans="1:8">
      <c r="A4" s="13">
        <v>45952</v>
      </c>
      <c r="B4" s="14">
        <v>89910</v>
      </c>
      <c r="C4" s="15" t="s">
        <v>127</v>
      </c>
      <c r="D4" s="14" t="s">
        <v>128</v>
      </c>
      <c r="E4" s="14" t="s">
        <v>12</v>
      </c>
      <c r="F4" s="16">
        <f>4*3*1000</f>
        <v>12000</v>
      </c>
      <c r="G4" s="16">
        <v>0.26</v>
      </c>
      <c r="H4" s="25">
        <f t="shared" si="0"/>
        <v>3120</v>
      </c>
    </row>
    <row r="5" spans="1:8">
      <c r="A5" s="13"/>
      <c r="B5" s="16"/>
      <c r="C5" s="19"/>
      <c r="D5" s="14"/>
      <c r="E5" s="16" t="s">
        <v>13</v>
      </c>
      <c r="F5" s="16">
        <v>12000</v>
      </c>
      <c r="G5" s="16">
        <v>0.09</v>
      </c>
      <c r="H5" s="25">
        <f t="shared" si="0"/>
        <v>1080</v>
      </c>
    </row>
    <row r="6" spans="1:8">
      <c r="A6" s="13"/>
      <c r="B6" s="16"/>
      <c r="C6" s="19"/>
      <c r="D6" s="14"/>
      <c r="E6" s="16" t="s">
        <v>14</v>
      </c>
      <c r="F6" s="16">
        <v>12000</v>
      </c>
      <c r="G6" s="16">
        <v>0.12</v>
      </c>
      <c r="H6" s="25">
        <f t="shared" si="0"/>
        <v>1440</v>
      </c>
    </row>
    <row r="7" spans="1:8">
      <c r="A7" s="13"/>
      <c r="B7" s="16"/>
      <c r="C7" s="19"/>
      <c r="D7" s="14"/>
      <c r="E7" s="16" t="s">
        <v>32</v>
      </c>
      <c r="F7" s="16">
        <f>12000*6</f>
        <v>72000</v>
      </c>
      <c r="G7" s="16">
        <f>0.042</f>
        <v>0.042</v>
      </c>
      <c r="H7" s="25">
        <f t="shared" si="0"/>
        <v>3024</v>
      </c>
    </row>
    <row r="8" spans="1:8">
      <c r="A8" s="26">
        <v>45953</v>
      </c>
      <c r="B8" s="16"/>
      <c r="C8" s="19"/>
      <c r="D8" s="14"/>
      <c r="E8" s="14" t="s">
        <v>16</v>
      </c>
      <c r="F8" s="16">
        <v>12000</v>
      </c>
      <c r="G8" s="16">
        <v>0.57</v>
      </c>
      <c r="H8" s="25">
        <f t="shared" si="0"/>
        <v>6840</v>
      </c>
    </row>
    <row r="9" spans="1:8">
      <c r="H9" s="27">
        <f>SUM(H3:H8)</f>
        <v>16359</v>
      </c>
    </row>
  </sheetData>
  <autoFilter xmlns:etc="http://www.wps.cn/officeDocument/2017/etCustomData" ref="A1:H9" etc:filterBottomFollowUsedRange="0">
    <extLst/>
  </autoFilter>
  <mergeCells count="5">
    <mergeCell ref="A1:H1"/>
    <mergeCell ref="A4:A7"/>
    <mergeCell ref="B4:B8"/>
    <mergeCell ref="C4:C8"/>
    <mergeCell ref="D4:D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zoomScaleSheetLayoutView="130" workbookViewId="0">
      <selection activeCell="A3" sqref="A3:H7"/>
    </sheetView>
  </sheetViews>
  <sheetFormatPr defaultColWidth="8.72727272727273" defaultRowHeight="14" outlineLevelRow="7" outlineLevelCol="7"/>
  <cols>
    <col min="1" max="1" width="16" style="1" customWidth="1"/>
    <col min="2" max="2" width="9.09090909090909" style="1" customWidth="1"/>
    <col min="3" max="3" width="15" style="1" customWidth="1"/>
    <col min="4" max="4" width="23.0818181818182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9.54545454545454" style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13">
        <v>45954</v>
      </c>
      <c r="B3" s="14">
        <v>91902</v>
      </c>
      <c r="C3" s="15" t="s">
        <v>77</v>
      </c>
      <c r="D3" s="14" t="s">
        <v>78</v>
      </c>
      <c r="E3" s="14" t="s">
        <v>12</v>
      </c>
      <c r="F3" s="16">
        <v>41994</v>
      </c>
      <c r="G3" s="17">
        <v>0.26</v>
      </c>
      <c r="H3" s="18">
        <f>F3*G3</f>
        <v>10918.44</v>
      </c>
    </row>
    <row r="4" spans="1:8">
      <c r="A4" s="13"/>
      <c r="B4" s="16"/>
      <c r="C4" s="19"/>
      <c r="D4" s="14"/>
      <c r="E4" s="16" t="s">
        <v>13</v>
      </c>
      <c r="F4" s="16">
        <v>41994</v>
      </c>
      <c r="G4" s="16">
        <v>0.09</v>
      </c>
      <c r="H4" s="20">
        <f>F4*G4</f>
        <v>3779.46</v>
      </c>
    </row>
    <row r="5" spans="1:8">
      <c r="A5" s="21">
        <v>45952</v>
      </c>
      <c r="B5" s="16"/>
      <c r="C5" s="19"/>
      <c r="D5" s="14"/>
      <c r="E5" s="16" t="s">
        <v>14</v>
      </c>
      <c r="F5" s="16">
        <v>41994</v>
      </c>
      <c r="G5" s="16">
        <v>0.12</v>
      </c>
      <c r="H5" s="20">
        <f>F5*G5</f>
        <v>5039.28</v>
      </c>
    </row>
    <row r="6" spans="1:8">
      <c r="A6" s="21"/>
      <c r="B6" s="16"/>
      <c r="C6" s="19"/>
      <c r="D6" s="14"/>
      <c r="E6" s="16" t="s">
        <v>32</v>
      </c>
      <c r="F6" s="16">
        <f>41994*6</f>
        <v>251964</v>
      </c>
      <c r="G6" s="16">
        <f>0.042</f>
        <v>0.042</v>
      </c>
      <c r="H6" s="20">
        <f>F6*G6</f>
        <v>10582.488</v>
      </c>
    </row>
    <row r="7" spans="1:8">
      <c r="A7" s="22"/>
      <c r="B7" s="16"/>
      <c r="C7" s="19"/>
      <c r="D7" s="14"/>
      <c r="E7" s="14" t="s">
        <v>16</v>
      </c>
      <c r="F7" s="16">
        <v>41994</v>
      </c>
      <c r="G7" s="16">
        <v>0.57</v>
      </c>
      <c r="H7" s="20">
        <f>F7*G7</f>
        <v>23936.58</v>
      </c>
    </row>
    <row r="8" spans="1:8">
      <c r="H8" s="23">
        <f>SUM(H3:H7)</f>
        <v>54256.248</v>
      </c>
    </row>
  </sheetData>
  <autoFilter xmlns:etc="http://www.wps.cn/officeDocument/2017/etCustomData" ref="A1:H8" etc:filterBottomFollowUsedRange="0">
    <extLst/>
  </autoFilter>
  <mergeCells count="6">
    <mergeCell ref="A1:H1"/>
    <mergeCell ref="A3:A4"/>
    <mergeCell ref="A5:A7"/>
    <mergeCell ref="B3:B7"/>
    <mergeCell ref="C3:C7"/>
    <mergeCell ref="D3:D7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大正</vt:lpstr>
      <vt:lpstr>正信</vt:lpstr>
      <vt:lpstr>圣琪</vt:lpstr>
      <vt:lpstr>鸿展</vt:lpstr>
      <vt:lpstr>丰盛源</vt:lpstr>
      <vt:lpstr>通辉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2026-01-08T08:07:21Z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BC6DA3A2A60A4D408000891BA9D10769</vt:lpwstr>
  </property>
  <property fmtid="{D5CDD505-2E9C-101B-9397-08002B2CF9AE}" pid="4" name="CalculationRule">
    <vt:i4>0</vt:i4>
  </property>
</Properties>
</file>