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750" windowHeight="12080" firstSheet="2" activeTab="3"/>
  </bookViews>
  <sheets>
    <sheet name="2024-5月-7月-已开票" sheetId="19" state="hidden" r:id="rId1"/>
    <sheet name="8月" sheetId="20" state="hidden" r:id="rId2"/>
    <sheet name="1月对账单" sheetId="22" r:id="rId3"/>
    <sheet name="1月对账单 (2)" sheetId="23" r:id="rId4"/>
    <sheet name="4月已开票" sheetId="21" state="hidden" r:id="rId5"/>
  </sheets>
  <definedNames>
    <definedName name="_xlnm._FilterDatabase" localSheetId="0" hidden="1">'2024-5月-7月-已开票'!$A$2:$O$36</definedName>
    <definedName name="_xlnm._FilterDatabase" localSheetId="1" hidden="1">'8月'!$A$1:$J$52</definedName>
    <definedName name="_xlnm._FilterDatabase" localSheetId="2" hidden="1">'1月对账单'!$A$1:$J$16</definedName>
    <definedName name="_xlnm._FilterDatabase" localSheetId="3" hidden="1">'1月对账单 (2)'!$A$1:$J$16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<sst xmlns="http://schemas.openxmlformats.org/spreadsheetml/2006/main" count="333" uniqueCount="138">
  <si>
    <t>同德2024对 账 单-Recall</t>
  </si>
  <si>
    <t>下单时间</t>
  </si>
  <si>
    <t>客户联系人</t>
  </si>
  <si>
    <t>PO号</t>
  </si>
  <si>
    <t>睿颢合同号</t>
  </si>
  <si>
    <t>款号</t>
  </si>
  <si>
    <t>出货时间</t>
  </si>
  <si>
    <t>实出货数</t>
  </si>
  <si>
    <t>其中备用数</t>
  </si>
  <si>
    <t>对账数</t>
  </si>
  <si>
    <t>单价</t>
  </si>
  <si>
    <t>合计金额</t>
  </si>
  <si>
    <t>品名</t>
  </si>
  <si>
    <t>数量(片）</t>
  </si>
  <si>
    <t>金额(RMB)</t>
  </si>
  <si>
    <t>Nicole</t>
  </si>
  <si>
    <t>RBSKNJTD002</t>
  </si>
  <si>
    <t>WARRIOR 6806-046-401/805
BANGLADESH 男上</t>
  </si>
  <si>
    <t>2024/6/27</t>
  </si>
  <si>
    <t>白色织标WLBCGEN014（02B）-51*51mm</t>
  </si>
  <si>
    <t>白色缎带洗标CLBCGEN003*8页-63*25mm</t>
  </si>
  <si>
    <t>白色吊牌HPBCGEN001-60*95mm</t>
  </si>
  <si>
    <t>黑色吊绳 MRBCGEN004-320*1.5mm</t>
  </si>
  <si>
    <t>RBSKNJTD003</t>
  </si>
  <si>
    <t>WOODSIDE 6807-046-743/800
BANGLADESH 男上</t>
  </si>
  <si>
    <t>白色缎带洗标CLBCGEN003*6页-63*25mm</t>
  </si>
  <si>
    <t>Vincent</t>
  </si>
  <si>
    <t>RBSKNJTD004</t>
  </si>
  <si>
    <t>WARRIOR 6806-046-401/805
ASOS BANGLADESH 男上</t>
  </si>
  <si>
    <t>白色吊牌HPBCGEN001-60*95mm-ASOS</t>
  </si>
  <si>
    <t>ASOS贴纸101.6*38.1mm（热胶）BKSKR24011</t>
  </si>
  <si>
    <t>拷贝纸BKOTH24006-45*30cm</t>
  </si>
  <si>
    <t>RBSKNJTD005</t>
  </si>
  <si>
    <t>WOODSIDE 6807-046-743/800
ASOS BANGLADESH 男上</t>
  </si>
  <si>
    <t>57263
57264
58410
57457
59448
59451</t>
  </si>
  <si>
    <t>RBSKNJTD006</t>
  </si>
  <si>
    <t>PANDORA 6774-046-800
BANGLADESH 男上</t>
  </si>
  <si>
    <t>黑色织标BKWOL24011-51*51mm</t>
  </si>
  <si>
    <t>白色缎带洗标CLBCGEN003*7页-60*25mm（加页码）</t>
  </si>
  <si>
    <t>Adela</t>
  </si>
  <si>
    <t>57263
57264</t>
  </si>
  <si>
    <t>RBSKNJTD007</t>
  </si>
  <si>
    <t>PANDORA 6774-046-800
BANGLADESH 男上
翻1</t>
  </si>
  <si>
    <t>/</t>
  </si>
  <si>
    <t>RBSKNJTD008</t>
  </si>
  <si>
    <t>PANDORA 6774-046-800
BANGLADESH 男上
翻2</t>
  </si>
  <si>
    <t>直接替换未出货</t>
  </si>
  <si>
    <t>白色缎带洗标CLBCGEN003*1页-63*25mm-做错</t>
  </si>
  <si>
    <t>价格贴：红 BKSKR24002 蓝 BKSKR24001-复合</t>
  </si>
  <si>
    <t>合计</t>
  </si>
  <si>
    <t>莱奢瑞2024对 账 单-Recall</t>
  </si>
  <si>
    <t>Lynn</t>
  </si>
  <si>
    <r>
      <rPr>
        <sz val="11"/>
        <color theme="1"/>
        <rFont val="宋体"/>
        <charset val="134"/>
        <scheme val="minor"/>
      </rPr>
      <t xml:space="preserve">81272
</t>
    </r>
    <r>
      <rPr>
        <sz val="11"/>
        <rFont val="宋体"/>
        <charset val="134"/>
        <scheme val="minor"/>
      </rPr>
      <t>81273
81274</t>
    </r>
    <r>
      <rPr>
        <sz val="11"/>
        <color theme="1"/>
        <rFont val="宋体"/>
        <charset val="134"/>
        <scheme val="minor"/>
      </rPr>
      <t xml:space="preserve">
81756</t>
    </r>
  </si>
  <si>
    <t>RLSRBSK006</t>
  </si>
  <si>
    <t>FLANNEL 1286-197-800/809
BANGLADESH 男上装</t>
  </si>
  <si>
    <t>黑色织标WLBCRFI006-51*51mm-RFID</t>
  </si>
  <si>
    <t>黑色织标WLBCRFI006-51*51mm-免费损耗1%</t>
  </si>
  <si>
    <t>黑色织标WLBCRFI006-51*51mm-大货样</t>
  </si>
  <si>
    <t>白色缎带洗标CLBCGEN003*4页-60*25mm（加页码）</t>
  </si>
  <si>
    <t>白色吊牌HPBCRFI001-60*95mm-RFID LOGO</t>
  </si>
  <si>
    <t>黑色 吊绳 MRBCGEN004-320*1.5mm</t>
  </si>
  <si>
    <r>
      <rPr>
        <sz val="11"/>
        <color theme="1"/>
        <rFont val="宋体"/>
        <charset val="134"/>
        <scheme val="minor"/>
      </rPr>
      <t xml:space="preserve">80767
</t>
    </r>
    <r>
      <rPr>
        <sz val="11"/>
        <rFont val="宋体"/>
        <charset val="134"/>
        <scheme val="minor"/>
      </rPr>
      <t>81253
81254</t>
    </r>
    <r>
      <rPr>
        <sz val="11"/>
        <color theme="1"/>
        <rFont val="宋体"/>
        <charset val="134"/>
        <scheme val="minor"/>
      </rPr>
      <t xml:space="preserve">
81757</t>
    </r>
  </si>
  <si>
    <t>RLSRBSK005</t>
  </si>
  <si>
    <t>FLANNEL PA  5426-197-800/809
BANGLADESH 男下装</t>
  </si>
  <si>
    <t>黑色RFID织标WLBCRFI012-85*20mm</t>
  </si>
  <si>
    <t>黑色RFID织标WLBCRFI012-85*20mm-免费损耗1%</t>
  </si>
  <si>
    <t>黑色RFID织标WLBCRFI012-85*20mm-大货样</t>
  </si>
  <si>
    <r>
      <rPr>
        <sz val="11"/>
        <color theme="1"/>
        <rFont val="宋体"/>
        <charset val="134"/>
        <scheme val="minor"/>
      </rPr>
      <t xml:space="preserve">81275
</t>
    </r>
    <r>
      <rPr>
        <sz val="11"/>
        <rFont val="宋体"/>
        <charset val="134"/>
        <scheme val="minor"/>
      </rPr>
      <t>83187
83188</t>
    </r>
  </si>
  <si>
    <t>RLSRBSK007</t>
  </si>
  <si>
    <t>FLANNEL 1286-197-800/809
BANGLADESH 男上装 翻单1</t>
  </si>
  <si>
    <r>
      <rPr>
        <sz val="11"/>
        <color theme="1"/>
        <rFont val="宋体"/>
        <charset val="134"/>
        <scheme val="minor"/>
      </rPr>
      <t xml:space="preserve">81268
</t>
    </r>
    <r>
      <rPr>
        <sz val="11"/>
        <rFont val="宋体"/>
        <charset val="134"/>
        <scheme val="minor"/>
      </rPr>
      <t>81269
81270</t>
    </r>
    <r>
      <rPr>
        <sz val="11"/>
        <color rgb="FFFF0000"/>
        <rFont val="宋体"/>
        <charset val="134"/>
        <scheme val="minor"/>
      </rPr>
      <t xml:space="preserve">
</t>
    </r>
    <r>
      <rPr>
        <sz val="11"/>
        <rFont val="宋体"/>
        <charset val="134"/>
        <scheme val="minor"/>
      </rPr>
      <t>81271</t>
    </r>
  </si>
  <si>
    <t>RLSRBSK008</t>
  </si>
  <si>
    <t>FLANNEL PA  5426-197-800/809
BANGLADESH 男下装 翻单1</t>
  </si>
  <si>
    <t>RLSRBSK010</t>
  </si>
  <si>
    <t>FLANNEL 1286-197-800/809
BANGLADESH 男上装 翻单2</t>
  </si>
  <si>
    <t>Julia</t>
  </si>
  <si>
    <t>补单</t>
  </si>
  <si>
    <t>RLSRBSK011</t>
  </si>
  <si>
    <t>FLANNEL 1286-197-800/809
BANGLADESH 男上装 补单</t>
  </si>
  <si>
    <t>发  票  通  知  单</t>
  </si>
  <si>
    <r>
      <rPr>
        <sz val="11"/>
        <color theme="1"/>
        <rFont val="宋体"/>
        <charset val="134"/>
      </rPr>
      <t>编号</t>
    </r>
    <r>
      <rPr>
        <sz val="11"/>
        <color theme="1"/>
        <rFont val="Calibri"/>
        <charset val="134"/>
      </rPr>
      <t>                         </t>
    </r>
    <r>
      <rPr>
        <sz val="11"/>
        <color theme="1"/>
        <rFont val="宋体"/>
        <charset val="134"/>
      </rPr>
      <t>（发票张数）</t>
    </r>
    <r>
      <rPr>
        <sz val="11"/>
        <color theme="1"/>
        <rFont val="Calibri"/>
        <charset val="134"/>
      </rPr>
      <t>      </t>
    </r>
  </si>
  <si>
    <t>申请日期</t>
  </si>
  <si>
    <t>客户</t>
  </si>
  <si>
    <r>
      <rPr>
        <sz val="11"/>
        <color theme="1"/>
        <rFont val="宋体"/>
        <charset val="134"/>
      </rPr>
      <t>开票抬头</t>
    </r>
    <r>
      <rPr>
        <sz val="11"/>
        <color theme="1"/>
        <rFont val="Calibri"/>
        <charset val="134"/>
      </rPr>
      <t>  </t>
    </r>
  </si>
  <si>
    <r>
      <rPr>
        <sz val="11"/>
        <color theme="1"/>
        <rFont val="宋体"/>
        <charset val="134"/>
      </rPr>
      <t>货</t>
    </r>
    <r>
      <rPr>
        <sz val="11"/>
        <color theme="1"/>
        <rFont val="Calibri"/>
        <charset val="134"/>
      </rPr>
      <t> </t>
    </r>
    <r>
      <rPr>
        <sz val="11"/>
        <color theme="1"/>
        <rFont val="宋体"/>
        <charset val="134"/>
      </rPr>
      <t>物</t>
    </r>
    <r>
      <rPr>
        <sz val="11"/>
        <color theme="1"/>
        <rFont val="Calibri"/>
        <charset val="134"/>
      </rPr>
      <t> </t>
    </r>
    <r>
      <rPr>
        <sz val="11"/>
        <color theme="1"/>
        <rFont val="宋体"/>
        <charset val="134"/>
      </rPr>
      <t>或</t>
    </r>
    <r>
      <rPr>
        <sz val="11"/>
        <color theme="1"/>
        <rFont val="Calibri"/>
        <charset val="134"/>
      </rPr>
      <t> </t>
    </r>
    <r>
      <rPr>
        <sz val="11"/>
        <color theme="1"/>
        <rFont val="宋体"/>
        <charset val="134"/>
      </rPr>
      <t>应</t>
    </r>
    <r>
      <rPr>
        <sz val="11"/>
        <color theme="1"/>
        <rFont val="Calibri"/>
        <charset val="134"/>
      </rPr>
      <t> </t>
    </r>
    <r>
      <rPr>
        <sz val="11"/>
        <color theme="1"/>
        <rFont val="宋体"/>
        <charset val="134"/>
      </rPr>
      <t>税</t>
    </r>
    <r>
      <rPr>
        <sz val="11"/>
        <color theme="1"/>
        <rFont val="Calibri"/>
        <charset val="134"/>
      </rPr>
      <t> </t>
    </r>
    <r>
      <rPr>
        <sz val="11"/>
        <color theme="1"/>
        <rFont val="宋体"/>
        <charset val="134"/>
      </rPr>
      <t>劳</t>
    </r>
    <r>
      <rPr>
        <sz val="11"/>
        <color theme="1"/>
        <rFont val="Calibri"/>
        <charset val="134"/>
      </rPr>
      <t> </t>
    </r>
    <r>
      <rPr>
        <sz val="11"/>
        <color theme="1"/>
        <rFont val="宋体"/>
        <charset val="134"/>
      </rPr>
      <t>务</t>
    </r>
    <r>
      <rPr>
        <sz val="11"/>
        <color theme="1"/>
        <rFont val="Calibri"/>
        <charset val="134"/>
      </rPr>
      <t> </t>
    </r>
    <r>
      <rPr>
        <sz val="11"/>
        <color theme="1"/>
        <rFont val="宋体"/>
        <charset val="134"/>
      </rPr>
      <t>名</t>
    </r>
    <r>
      <rPr>
        <sz val="11"/>
        <color theme="1"/>
        <rFont val="Calibri"/>
        <charset val="134"/>
      </rPr>
      <t> </t>
    </r>
    <r>
      <rPr>
        <sz val="11"/>
        <color theme="1"/>
        <rFont val="宋体"/>
        <charset val="134"/>
      </rPr>
      <t>称</t>
    </r>
    <r>
      <rPr>
        <sz val="11"/>
        <color theme="1"/>
        <rFont val="Calibri"/>
        <charset val="134"/>
      </rPr>
      <t>              </t>
    </r>
    <r>
      <rPr>
        <sz val="11"/>
        <color theme="1"/>
        <rFont val="宋体"/>
        <charset val="134"/>
      </rPr>
      <t>（比如吊粒，吊牌等，大致写一下就可以）</t>
    </r>
  </si>
  <si>
    <r>
      <rPr>
        <sz val="11"/>
        <color theme="1"/>
        <rFont val="宋体"/>
        <charset val="134"/>
      </rPr>
      <t>   规</t>
    </r>
    <r>
      <rPr>
        <sz val="11"/>
        <color theme="1"/>
        <rFont val="Calibri"/>
        <charset val="134"/>
      </rPr>
      <t> </t>
    </r>
    <r>
      <rPr>
        <sz val="11"/>
        <color theme="1"/>
        <rFont val="宋体"/>
        <charset val="134"/>
      </rPr>
      <t>格</t>
    </r>
    <r>
      <rPr>
        <sz val="11"/>
        <color theme="1"/>
        <rFont val="Calibri"/>
        <charset val="134"/>
      </rPr>
      <t> </t>
    </r>
    <r>
      <rPr>
        <sz val="11"/>
        <color theme="1"/>
        <rFont val="宋体"/>
        <charset val="134"/>
      </rPr>
      <t>型</t>
    </r>
    <r>
      <rPr>
        <sz val="11"/>
        <color theme="1"/>
        <rFont val="Calibri"/>
        <charset val="134"/>
      </rPr>
      <t> </t>
    </r>
    <r>
      <rPr>
        <sz val="11"/>
        <color theme="1"/>
        <rFont val="宋体"/>
        <charset val="134"/>
      </rPr>
      <t>号</t>
    </r>
    <r>
      <rPr>
        <sz val="11"/>
        <color theme="1"/>
        <rFont val="Calibri"/>
        <charset val="134"/>
      </rPr>
      <t> </t>
    </r>
  </si>
  <si>
    <t>单位</t>
  </si>
  <si>
    <r>
      <rPr>
        <sz val="11"/>
        <color theme="1"/>
        <rFont val="宋体"/>
        <charset val="134"/>
      </rPr>
      <t>数</t>
    </r>
    <r>
      <rPr>
        <sz val="11"/>
        <color theme="1"/>
        <rFont val="Calibri"/>
        <charset val="134"/>
      </rPr>
      <t> </t>
    </r>
    <r>
      <rPr>
        <sz val="11"/>
        <color theme="1"/>
        <rFont val="宋体"/>
        <charset val="134"/>
      </rPr>
      <t>量</t>
    </r>
  </si>
  <si>
    <r>
      <rPr>
        <sz val="11"/>
        <color theme="1"/>
        <rFont val="宋体"/>
        <charset val="134"/>
      </rPr>
      <t>金额</t>
    </r>
    <r>
      <rPr>
        <sz val="11"/>
        <color theme="1"/>
        <rFont val="Calibri"/>
        <charset val="134"/>
      </rPr>
      <t> </t>
    </r>
  </si>
  <si>
    <t>备注</t>
  </si>
  <si>
    <t>（请填写全名）</t>
  </si>
  <si>
    <r>
      <rPr>
        <sz val="11"/>
        <color theme="1"/>
        <rFont val="宋体"/>
        <charset val="134"/>
      </rPr>
      <t>（如果不需要注明的请写</t>
    </r>
    <r>
      <rPr>
        <sz val="11"/>
        <color theme="1"/>
        <rFont val="Calibri"/>
        <charset val="134"/>
      </rPr>
      <t>“</t>
    </r>
    <r>
      <rPr>
        <sz val="11"/>
        <color theme="1"/>
        <rFont val="宋体"/>
        <charset val="134"/>
      </rPr>
      <t>无</t>
    </r>
    <r>
      <rPr>
        <sz val="11"/>
        <color theme="1"/>
        <rFont val="Calibri"/>
        <charset val="134"/>
      </rPr>
      <t>”</t>
    </r>
    <r>
      <rPr>
        <sz val="11"/>
        <color theme="1"/>
        <rFont val="宋体"/>
        <charset val="134"/>
      </rPr>
      <t>）</t>
    </r>
  </si>
  <si>
    <r>
      <rPr>
        <sz val="11"/>
        <color theme="1"/>
        <rFont val="Calibri"/>
        <charset val="134"/>
      </rPr>
      <t> </t>
    </r>
    <r>
      <rPr>
        <sz val="11"/>
        <color theme="1"/>
        <rFont val="宋体"/>
        <charset val="134"/>
      </rPr>
      <t>（一张发票的总金额）</t>
    </r>
  </si>
  <si>
    <t>莱奢瑞</t>
  </si>
  <si>
    <t>莱奢瑞国际贸易（大连）有限公司</t>
  </si>
  <si>
    <t>按客户要求开</t>
  </si>
  <si>
    <t>222920250002160149
款号：1286/197，5426/197</t>
  </si>
  <si>
    <t>223320250000967007
款号：1286/197，5426/197</t>
  </si>
  <si>
    <t>223320250001059548
款号：1286/197，5426/197</t>
  </si>
  <si>
    <t>223320250001202362
款号：1286/197，5426/197</t>
  </si>
  <si>
    <t>231720250175533655
款号：1286/197，5426/197</t>
  </si>
  <si>
    <t>莱奢瑞2026对 账 单-Recall</t>
  </si>
  <si>
    <t>RLSRBSK017</t>
  </si>
  <si>
    <t>NOCTEM 1702-098-485
China 男上装</t>
  </si>
  <si>
    <t>白色缎带洗标CLBCGEN003*6页-60*25mm（加页码）</t>
  </si>
  <si>
    <t>白色吊牌HPBCGEN011-60*95mm-RFID LOGO-新版</t>
  </si>
  <si>
    <t>RLSRBSK018</t>
  </si>
  <si>
    <t>NATHAN 1786-098-400
China 男下装</t>
  </si>
  <si>
    <t>白色RFID织标WLBCRFI011-85*20mm</t>
  </si>
  <si>
    <t>白色RFID织标WLBCRFI011-85*20mm-免费损耗1%</t>
  </si>
  <si>
    <t>白色RFID织标WLBCRFI011-85*20mm-大货样</t>
  </si>
  <si>
    <t>腰卡WTBCGEN225（BKYK25021）-88*82mmSUPER BAGGY-新版</t>
  </si>
  <si>
    <t>主标</t>
  </si>
  <si>
    <t>个</t>
  </si>
  <si>
    <t>1702/098</t>
  </si>
  <si>
    <t>洗唛</t>
  </si>
  <si>
    <t>吊绳</t>
  </si>
  <si>
    <t>吊牌</t>
  </si>
  <si>
    <t>1786/098</t>
  </si>
  <si>
    <t>腰卡</t>
  </si>
  <si>
    <t>洗标</t>
  </si>
  <si>
    <r>
      <rPr>
        <b/>
        <sz val="16"/>
        <color theme="1"/>
        <rFont val="宋体"/>
        <charset val="134"/>
      </rPr>
      <t>同德</t>
    </r>
    <r>
      <rPr>
        <b/>
        <sz val="16"/>
        <color theme="1"/>
        <rFont val="Arial"/>
        <charset val="134"/>
      </rPr>
      <t>2024</t>
    </r>
    <r>
      <rPr>
        <b/>
        <sz val="16"/>
        <color theme="1"/>
        <rFont val="宋体"/>
        <charset val="134"/>
      </rPr>
      <t>对</t>
    </r>
    <r>
      <rPr>
        <b/>
        <sz val="16"/>
        <color theme="1"/>
        <rFont val="Arial"/>
        <charset val="134"/>
      </rPr>
      <t xml:space="preserve"> </t>
    </r>
    <r>
      <rPr>
        <b/>
        <sz val="16"/>
        <color theme="1"/>
        <rFont val="宋体"/>
        <charset val="134"/>
      </rPr>
      <t>账</t>
    </r>
    <r>
      <rPr>
        <b/>
        <sz val="16"/>
        <color theme="1"/>
        <rFont val="Arial"/>
        <charset val="134"/>
      </rPr>
      <t xml:space="preserve"> </t>
    </r>
    <r>
      <rPr>
        <b/>
        <sz val="16"/>
        <color theme="1"/>
        <rFont val="宋体"/>
        <charset val="134"/>
      </rPr>
      <t>单</t>
    </r>
    <r>
      <rPr>
        <b/>
        <sz val="16"/>
        <color theme="1"/>
        <rFont val="Arial"/>
        <charset val="134"/>
      </rPr>
      <t>-Recall</t>
    </r>
  </si>
  <si>
    <r>
      <rPr>
        <sz val="10"/>
        <rFont val="宋体"/>
        <charset val="134"/>
      </rPr>
      <t>下单时间</t>
    </r>
  </si>
  <si>
    <r>
      <rPr>
        <sz val="10"/>
        <rFont val="宋体"/>
        <charset val="134"/>
      </rPr>
      <t>客户联系人</t>
    </r>
  </si>
  <si>
    <r>
      <rPr>
        <sz val="10"/>
        <rFont val="Arial"/>
        <charset val="134"/>
      </rPr>
      <t>PO</t>
    </r>
    <r>
      <rPr>
        <sz val="10"/>
        <rFont val="宋体"/>
        <charset val="134"/>
      </rPr>
      <t>号</t>
    </r>
  </si>
  <si>
    <r>
      <rPr>
        <sz val="10"/>
        <rFont val="宋体"/>
        <charset val="134"/>
      </rPr>
      <t>款号</t>
    </r>
  </si>
  <si>
    <r>
      <rPr>
        <sz val="10"/>
        <rFont val="宋体"/>
        <charset val="134"/>
      </rPr>
      <t>品名</t>
    </r>
  </si>
  <si>
    <r>
      <rPr>
        <sz val="10"/>
        <rFont val="宋体"/>
        <charset val="134"/>
      </rPr>
      <t>数量</t>
    </r>
    <r>
      <rPr>
        <sz val="10"/>
        <rFont val="Arial"/>
        <charset val="134"/>
      </rPr>
      <t>(</t>
    </r>
    <r>
      <rPr>
        <sz val="10"/>
        <rFont val="宋体"/>
        <charset val="134"/>
      </rPr>
      <t>片）</t>
    </r>
  </si>
  <si>
    <r>
      <rPr>
        <sz val="10"/>
        <rFont val="宋体"/>
        <charset val="134"/>
      </rPr>
      <t>单价</t>
    </r>
  </si>
  <si>
    <r>
      <rPr>
        <sz val="10"/>
        <rFont val="宋体"/>
        <charset val="134"/>
      </rPr>
      <t>金额</t>
    </r>
    <r>
      <rPr>
        <sz val="10"/>
        <rFont val="Arial"/>
        <charset val="134"/>
      </rPr>
      <t>(RMB)</t>
    </r>
  </si>
  <si>
    <t>43343
43344
43348
43350</t>
  </si>
  <si>
    <t>RBSKNJTD001</t>
  </si>
  <si>
    <t>1364-046-505
Cambodia 男上</t>
  </si>
  <si>
    <t>白色织标WLBCGEN017-65*19mm</t>
  </si>
  <si>
    <t>白色缎带洗标CLBCGEN003*4页-63*25mm</t>
  </si>
  <si>
    <t>BKKBXM24002 空白标（63*25mm）</t>
  </si>
  <si>
    <t>纸板-25cm*35cm-300g</t>
  </si>
  <si>
    <t>价格贴：红 BKSKR24002 蓝 BKSKR24001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</si>
</sst>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0">
    <numFmt numFmtId="8" formatCode="&quot;￥&quot;#,##0.00;[Red]&quot;￥&quot;\-#,##0.00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  <numFmt numFmtId="178" formatCode="\¥#,##0.00_);[Red]\(\¥#,##0.00\)"/>
    <numFmt numFmtId="179" formatCode="0.00_ "/>
    <numFmt numFmtId="180" formatCode="0_ "/>
  </numFmts>
  <fonts count="42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</font>
    <font>
      <b/>
      <sz val="16"/>
      <color theme="1"/>
      <name val="Arial"/>
      <charset val="134"/>
    </font>
    <font>
      <sz val="16"/>
      <color theme="1"/>
      <name val="Arial"/>
      <charset val="134"/>
    </font>
    <font>
      <sz val="10"/>
      <name val="Arial"/>
      <charset val="134"/>
    </font>
    <font>
      <sz val="10"/>
      <name val="宋体"/>
      <charset val="134"/>
    </font>
    <font>
      <sz val="11"/>
      <color theme="1"/>
      <name val="微软雅黑"/>
      <charset val="134"/>
    </font>
    <font>
      <b/>
      <u/>
      <sz val="11"/>
      <name val="微软雅黑"/>
      <charset val="134"/>
    </font>
    <font>
      <sz val="11"/>
      <name val="微软雅黑"/>
      <charset val="134"/>
    </font>
    <font>
      <sz val="14"/>
      <color theme="1"/>
      <name val="宋体"/>
      <charset val="134"/>
      <scheme val="minor"/>
    </font>
    <font>
      <b/>
      <sz val="16"/>
      <color theme="1"/>
      <name val="微软雅黑"/>
      <charset val="134"/>
    </font>
    <font>
      <sz val="10"/>
      <name val="微软雅黑"/>
      <charset val="134"/>
    </font>
    <font>
      <sz val="1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22"/>
      <color theme="1"/>
      <name val="Calibri"/>
      <charset val="134"/>
    </font>
    <font>
      <sz val="11"/>
      <color theme="1"/>
      <name val="宋体"/>
      <charset val="134"/>
    </font>
    <font>
      <sz val="11"/>
      <color theme="1"/>
      <name val="Calibri"/>
      <charset val="134"/>
    </font>
    <font>
      <sz val="11"/>
      <color theme="1"/>
      <name val="等线"/>
      <charset val="134"/>
    </font>
    <font>
      <sz val="9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color rgb="FF000000"/>
      <name val="Arial"/>
      <charset val="0"/>
    </font>
    <font>
      <sz val="8"/>
      <color rgb="FF000000"/>
      <name val="Arial"/>
      <charset val="0"/>
    </font>
    <font>
      <sz val="12"/>
      <name val="宋体"/>
      <charset val="134"/>
    </font>
    <font>
      <sz val="11"/>
      <color rgb="FFFF0000"/>
      <name val="宋体"/>
      <charset val="134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2" tint="-0.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6" borderId="10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7" borderId="13" applyNumberFormat="0" applyAlignment="0" applyProtection="0">
      <alignment vertical="center"/>
    </xf>
    <xf numFmtId="0" fontId="28" fillId="8" borderId="14" applyNumberFormat="0" applyAlignment="0" applyProtection="0">
      <alignment vertical="center"/>
    </xf>
    <xf numFmtId="0" fontId="29" fillId="8" borderId="13" applyNumberFormat="0" applyAlignment="0" applyProtection="0">
      <alignment vertical="center"/>
    </xf>
    <xf numFmtId="0" fontId="30" fillId="9" borderId="15" applyNumberFormat="0" applyAlignment="0" applyProtection="0">
      <alignment vertical="center"/>
    </xf>
    <xf numFmtId="0" fontId="31" fillId="0" borderId="16" applyNumberFormat="0" applyFill="0" applyAlignment="0" applyProtection="0">
      <alignment vertical="center"/>
    </xf>
    <xf numFmtId="0" fontId="32" fillId="0" borderId="17" applyNumberFormat="0" applyFill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6" fillId="4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8" fillId="0" borderId="0">
      <alignment horizontal="center" vertical="center"/>
    </xf>
    <xf numFmtId="0" fontId="39" fillId="0" borderId="0">
      <alignment horizontal="center" vertical="center"/>
    </xf>
    <xf numFmtId="0" fontId="39" fillId="0" borderId="0">
      <alignment horizontal="center" vertical="center"/>
    </xf>
    <xf numFmtId="0" fontId="40" fillId="0" borderId="0">
      <alignment vertical="center"/>
    </xf>
    <xf numFmtId="0" fontId="0" fillId="0" borderId="0">
      <alignment vertical="center"/>
    </xf>
    <xf numFmtId="0" fontId="39" fillId="0" borderId="0">
      <alignment horizontal="center" vertical="center"/>
    </xf>
  </cellStyleXfs>
  <cellXfs count="95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/>
    </xf>
    <xf numFmtId="177" fontId="4" fillId="0" borderId="1" xfId="0" applyNumberFormat="1" applyFont="1" applyFill="1" applyBorder="1" applyAlignment="1">
      <alignment horizontal="center" vertical="center"/>
    </xf>
    <xf numFmtId="178" fontId="4" fillId="0" borderId="1" xfId="0" applyNumberFormat="1" applyFont="1" applyFill="1" applyBorder="1" applyAlignment="1">
      <alignment horizontal="center" vertical="center"/>
    </xf>
    <xf numFmtId="14" fontId="6" fillId="2" borderId="2" xfId="0" applyNumberFormat="1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14" fontId="6" fillId="2" borderId="3" xfId="0" applyNumberFormat="1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179" fontId="9" fillId="0" borderId="0" xfId="0" applyNumberFormat="1" applyFont="1" applyFill="1" applyAlignment="1">
      <alignment horizontal="center" vertical="center"/>
    </xf>
    <xf numFmtId="0" fontId="9" fillId="0" borderId="0" xfId="0" applyFont="1" applyFill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14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177" fontId="12" fillId="3" borderId="1" xfId="0" applyNumberFormat="1" applyFont="1" applyFill="1" applyBorder="1" applyAlignment="1">
      <alignment horizontal="center" vertical="center"/>
    </xf>
    <xf numFmtId="177" fontId="12" fillId="0" borderId="1" xfId="0" applyNumberFormat="1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4" fillId="0" borderId="4" xfId="0" applyFont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5" fillId="0" borderId="5" xfId="0" applyFont="1" applyBorder="1" applyAlignment="1">
      <alignment vertical="center" wrapText="1"/>
    </xf>
    <xf numFmtId="0" fontId="15" fillId="0" borderId="6" xfId="0" applyFont="1" applyBorder="1" applyAlignment="1">
      <alignment horizontal="center" vertical="center" wrapText="1"/>
    </xf>
    <xf numFmtId="0" fontId="15" fillId="0" borderId="6" xfId="0" applyFont="1" applyBorder="1" applyAlignment="1">
      <alignment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7" xfId="0" applyFont="1" applyBorder="1" applyAlignment="1">
      <alignment horizontal="center" vertical="center" wrapText="1"/>
    </xf>
    <xf numFmtId="58" fontId="15" fillId="0" borderId="7" xfId="0" applyNumberFormat="1" applyFont="1" applyBorder="1" applyAlignment="1">
      <alignment horizontal="center" vertical="center" wrapText="1"/>
    </xf>
    <xf numFmtId="0" fontId="15" fillId="0" borderId="7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8" fontId="17" fillId="0" borderId="8" xfId="0" applyNumberFormat="1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58" fontId="15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8" fontId="17" fillId="0" borderId="3" xfId="0" applyNumberFormat="1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8" fontId="17" fillId="0" borderId="3" xfId="0" applyNumberFormat="1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8" fontId="17" fillId="0" borderId="9" xfId="0" applyNumberFormat="1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 wrapText="1"/>
    </xf>
    <xf numFmtId="177" fontId="12" fillId="4" borderId="1" xfId="0" applyNumberFormat="1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1" xfId="0" applyFont="1" applyFill="1" applyBorder="1" applyAlignment="1">
      <alignment horizontal="center" vertical="center" wrapText="1"/>
    </xf>
    <xf numFmtId="14" fontId="0" fillId="0" borderId="2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4" fontId="0" fillId="0" borderId="3" xfId="0" applyNumberFormat="1" applyFill="1" applyBorder="1" applyAlignment="1">
      <alignment horizontal="center" vertical="center"/>
    </xf>
    <xf numFmtId="14" fontId="0" fillId="0" borderId="9" xfId="0" applyNumberFormat="1" applyFill="1" applyBorder="1" applyAlignment="1">
      <alignment horizontal="center" vertical="center"/>
    </xf>
    <xf numFmtId="14" fontId="12" fillId="0" borderId="2" xfId="0" applyNumberFormat="1" applyFont="1" applyFill="1" applyBorder="1" applyAlignment="1">
      <alignment horizontal="center" vertical="center"/>
    </xf>
    <xf numFmtId="14" fontId="12" fillId="0" borderId="3" xfId="0" applyNumberFormat="1" applyFont="1" applyFill="1" applyBorder="1" applyAlignment="1">
      <alignment horizontal="center" vertical="center"/>
    </xf>
    <xf numFmtId="0" fontId="0" fillId="0" borderId="1" xfId="0" applyNumberFormat="1" applyFill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 vertical="center"/>
    </xf>
    <xf numFmtId="179" fontId="13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8" fillId="0" borderId="7" xfId="0" applyFont="1" applyBorder="1" applyAlignment="1">
      <alignment horizontal="center" vertical="center" wrapText="1"/>
    </xf>
    <xf numFmtId="0" fontId="0" fillId="0" borderId="7" xfId="0" applyFont="1" applyFill="1" applyBorder="1" applyAlignment="1">
      <alignment horizontal="center" vertical="center"/>
    </xf>
    <xf numFmtId="8" fontId="17" fillId="0" borderId="7" xfId="0" applyNumberFormat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8" fontId="17" fillId="0" borderId="1" xfId="0" applyNumberFormat="1" applyFont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180" fontId="6" fillId="2" borderId="1" xfId="0" applyNumberFormat="1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/>
    </xf>
    <xf numFmtId="14" fontId="6" fillId="2" borderId="1" xfId="0" applyNumberFormat="1" applyFont="1" applyFill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14" fontId="6" fillId="2" borderId="2" xfId="0" applyNumberFormat="1" applyFont="1" applyFill="1" applyBorder="1" applyAlignment="1">
      <alignment horizontal="center" vertical="center" wrapText="1"/>
    </xf>
    <xf numFmtId="14" fontId="6" fillId="5" borderId="1" xfId="0" applyNumberFormat="1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S0" xfId="49"/>
    <cellStyle name="S1" xfId="50"/>
    <cellStyle name="S2" xfId="51"/>
    <cellStyle name="常规 2" xfId="52"/>
    <cellStyle name="常规 3" xfId="53"/>
    <cellStyle name="S3" xfId="54"/>
  </cellStyles>
  <tableStyles count="0" defaultTableStyle="TableStyleMedium9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7"/>
  <sheetViews>
    <sheetView view="pageBreakPreview" zoomScale="80" zoomScaleNormal="100" topLeftCell="C1" workbookViewId="0">
      <selection activeCell="L11" sqref="L11:M12"/>
    </sheetView>
  </sheetViews>
  <sheetFormatPr defaultColWidth="8.72727272727273" defaultRowHeight="14"/>
  <cols>
    <col min="1" max="1" width="16" style="1" customWidth="1"/>
    <col min="2" max="2" width="13" style="1" customWidth="1"/>
    <col min="3" max="3" width="9.09090909090909" style="1" customWidth="1"/>
    <col min="4" max="4" width="19.3636363636364" style="1" customWidth="1"/>
    <col min="5" max="11" width="24.8181818181818" style="1" customWidth="1"/>
    <col min="12" max="12" width="49.6363636363636" style="1" customWidth="1"/>
    <col min="13" max="13" width="12.9090909090909" style="1" customWidth="1"/>
    <col min="14" max="14" width="11.5454545454545" style="1" customWidth="1"/>
    <col min="15" max="15" width="15.0909090909091" style="1" customWidth="1"/>
    <col min="16" max="16" width="23" style="1" customWidth="1"/>
    <col min="17" max="16384" width="8.72727272727273" style="1"/>
  </cols>
  <sheetData>
    <row r="1" ht="21" spans="1:15">
      <c r="A1" s="2" t="s">
        <v>0</v>
      </c>
      <c r="B1" s="3"/>
      <c r="C1" s="3"/>
      <c r="D1" s="4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pans="1:15">
      <c r="A2" s="5" t="s">
        <v>1</v>
      </c>
      <c r="B2" s="5" t="s">
        <v>2</v>
      </c>
      <c r="C2" s="5" t="s">
        <v>3</v>
      </c>
      <c r="D2" s="6" t="s">
        <v>4</v>
      </c>
      <c r="E2" s="5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7" t="s">
        <v>12</v>
      </c>
      <c r="M2" s="8" t="s">
        <v>13</v>
      </c>
      <c r="N2" s="9" t="s">
        <v>10</v>
      </c>
      <c r="O2" s="10" t="s">
        <v>14</v>
      </c>
    </row>
    <row r="3" ht="16.5" spans="1:15">
      <c r="A3" s="81">
        <v>45439</v>
      </c>
      <c r="B3" s="15" t="s">
        <v>15</v>
      </c>
      <c r="C3" s="82">
        <v>54401</v>
      </c>
      <c r="D3" s="83" t="s">
        <v>16</v>
      </c>
      <c r="E3" s="82" t="s">
        <v>17</v>
      </c>
      <c r="F3" s="82" t="s">
        <v>18</v>
      </c>
      <c r="G3" s="84">
        <v>10500</v>
      </c>
      <c r="H3" s="84">
        <f t="shared" ref="H3:H32" si="0">G3-I3</f>
        <v>500</v>
      </c>
      <c r="I3" s="82">
        <v>10000</v>
      </c>
      <c r="J3" s="20">
        <v>0.368</v>
      </c>
      <c r="K3" s="85">
        <f t="shared" ref="K3:K35" si="1">I3*J3</f>
        <v>3680</v>
      </c>
      <c r="L3" s="12" t="s">
        <v>19</v>
      </c>
      <c r="M3" s="20">
        <v>21028</v>
      </c>
      <c r="N3" s="20">
        <v>0.368</v>
      </c>
      <c r="O3" s="20">
        <v>7738.304</v>
      </c>
    </row>
    <row r="4" ht="16.5" spans="1:15">
      <c r="A4" s="81"/>
      <c r="B4" s="15"/>
      <c r="C4" s="82"/>
      <c r="D4" s="83"/>
      <c r="E4" s="82"/>
      <c r="F4" s="86">
        <v>45476</v>
      </c>
      <c r="G4" s="84">
        <v>11582</v>
      </c>
      <c r="H4" s="84">
        <f t="shared" si="0"/>
        <v>554</v>
      </c>
      <c r="I4" s="82">
        <v>11028</v>
      </c>
      <c r="J4" s="20">
        <v>0.368</v>
      </c>
      <c r="K4" s="85">
        <f t="shared" si="1"/>
        <v>4058.304</v>
      </c>
      <c r="L4" s="87"/>
      <c r="M4" s="20"/>
      <c r="N4" s="20"/>
      <c r="O4" s="20"/>
    </row>
    <row r="5" ht="16.5" spans="1:15">
      <c r="A5" s="81"/>
      <c r="B5" s="15"/>
      <c r="C5" s="82"/>
      <c r="D5" s="83"/>
      <c r="E5" s="82"/>
      <c r="F5" s="82" t="s">
        <v>18</v>
      </c>
      <c r="G5" s="84">
        <v>10500</v>
      </c>
      <c r="H5" s="84">
        <f t="shared" si="0"/>
        <v>500</v>
      </c>
      <c r="I5" s="82">
        <v>10000</v>
      </c>
      <c r="J5" s="15">
        <f>0.042*8</f>
        <v>0.336</v>
      </c>
      <c r="K5" s="85">
        <f t="shared" si="1"/>
        <v>3360</v>
      </c>
      <c r="L5" s="85" t="s">
        <v>20</v>
      </c>
      <c r="M5" s="20">
        <v>21028</v>
      </c>
      <c r="N5" s="15">
        <f>0.042*8</f>
        <v>0.336</v>
      </c>
      <c r="O5" s="20">
        <v>7065.408</v>
      </c>
    </row>
    <row r="6" ht="16" customHeight="1" spans="1:15">
      <c r="A6" s="81"/>
      <c r="B6" s="15"/>
      <c r="C6" s="82"/>
      <c r="D6" s="83"/>
      <c r="E6" s="82"/>
      <c r="F6" s="86">
        <v>45476</v>
      </c>
      <c r="G6" s="84">
        <v>11583</v>
      </c>
      <c r="H6" s="84">
        <f t="shared" si="0"/>
        <v>555</v>
      </c>
      <c r="I6" s="82">
        <v>11028</v>
      </c>
      <c r="J6" s="15">
        <f>0.042*8</f>
        <v>0.336</v>
      </c>
      <c r="K6" s="85">
        <f t="shared" si="1"/>
        <v>3705.408</v>
      </c>
      <c r="L6" s="88"/>
      <c r="M6" s="20"/>
      <c r="N6" s="20"/>
      <c r="O6" s="20"/>
    </row>
    <row r="7" ht="16" customHeight="1" spans="1:15">
      <c r="A7" s="81"/>
      <c r="B7" s="15"/>
      <c r="C7" s="82"/>
      <c r="D7" s="83"/>
      <c r="E7" s="82"/>
      <c r="F7" s="86">
        <v>45476</v>
      </c>
      <c r="G7" s="84">
        <v>22079.4</v>
      </c>
      <c r="H7" s="84">
        <f t="shared" si="0"/>
        <v>1051.4</v>
      </c>
      <c r="I7" s="82">
        <v>21028</v>
      </c>
      <c r="J7" s="20">
        <v>0.294</v>
      </c>
      <c r="K7" s="85">
        <f t="shared" si="1"/>
        <v>6182.232</v>
      </c>
      <c r="L7" s="20" t="s">
        <v>21</v>
      </c>
      <c r="M7" s="20">
        <v>21028</v>
      </c>
      <c r="N7" s="20">
        <v>0.294</v>
      </c>
      <c r="O7" s="20">
        <v>6182.232</v>
      </c>
    </row>
    <row r="8" ht="16" customHeight="1" spans="1:15">
      <c r="A8" s="81"/>
      <c r="B8" s="15"/>
      <c r="C8" s="82"/>
      <c r="D8" s="83"/>
      <c r="E8" s="82"/>
      <c r="F8" s="86">
        <v>45476</v>
      </c>
      <c r="G8" s="84">
        <v>22079.4</v>
      </c>
      <c r="H8" s="84">
        <f t="shared" si="0"/>
        <v>1051.4</v>
      </c>
      <c r="I8" s="82">
        <v>21028</v>
      </c>
      <c r="J8" s="20">
        <v>0.116</v>
      </c>
      <c r="K8" s="85">
        <f t="shared" si="1"/>
        <v>2439.248</v>
      </c>
      <c r="L8" s="20" t="s">
        <v>22</v>
      </c>
      <c r="M8" s="20">
        <v>21028</v>
      </c>
      <c r="N8" s="20">
        <v>0.116</v>
      </c>
      <c r="O8" s="20">
        <v>2439.248</v>
      </c>
    </row>
    <row r="9" ht="16.5" spans="1:15">
      <c r="A9" s="81">
        <v>45439</v>
      </c>
      <c r="B9" s="15" t="s">
        <v>15</v>
      </c>
      <c r="C9" s="82">
        <v>54404</v>
      </c>
      <c r="D9" s="83" t="s">
        <v>23</v>
      </c>
      <c r="E9" s="82" t="s">
        <v>24</v>
      </c>
      <c r="F9" s="86">
        <v>45470</v>
      </c>
      <c r="G9" s="84">
        <f>I9*1.05</f>
        <v>31500</v>
      </c>
      <c r="H9" s="84">
        <f t="shared" si="0"/>
        <v>1500</v>
      </c>
      <c r="I9" s="82">
        <v>30000</v>
      </c>
      <c r="J9" s="20">
        <v>0.368</v>
      </c>
      <c r="K9" s="85">
        <f t="shared" si="1"/>
        <v>11040</v>
      </c>
      <c r="L9" s="12" t="s">
        <v>19</v>
      </c>
      <c r="M9" s="20">
        <v>31526</v>
      </c>
      <c r="N9" s="20">
        <v>0.368</v>
      </c>
      <c r="O9" s="20">
        <v>11601.568</v>
      </c>
    </row>
    <row r="10" ht="16.5" spans="1:15">
      <c r="A10" s="81"/>
      <c r="B10" s="15"/>
      <c r="C10" s="82"/>
      <c r="D10" s="83"/>
      <c r="E10" s="82"/>
      <c r="F10" s="86">
        <v>45476</v>
      </c>
      <c r="G10" s="84">
        <v>1605</v>
      </c>
      <c r="H10" s="84">
        <f t="shared" si="0"/>
        <v>79</v>
      </c>
      <c r="I10" s="82">
        <v>1526</v>
      </c>
      <c r="J10" s="20">
        <v>0.368</v>
      </c>
      <c r="K10" s="85">
        <f t="shared" si="1"/>
        <v>561.568</v>
      </c>
      <c r="L10" s="87"/>
      <c r="M10" s="20"/>
      <c r="N10" s="15"/>
      <c r="O10" s="20"/>
    </row>
    <row r="11" ht="16.5" spans="1:15">
      <c r="A11" s="81"/>
      <c r="B11" s="15"/>
      <c r="C11" s="82"/>
      <c r="D11" s="83"/>
      <c r="E11" s="82"/>
      <c r="F11" s="86">
        <v>45470</v>
      </c>
      <c r="G11" s="84">
        <f>I11*1.05</f>
        <v>31500</v>
      </c>
      <c r="H11" s="84">
        <f t="shared" si="0"/>
        <v>1500</v>
      </c>
      <c r="I11" s="82">
        <v>30000</v>
      </c>
      <c r="J11" s="15">
        <f>0.042*6</f>
        <v>0.252</v>
      </c>
      <c r="K11" s="85">
        <f t="shared" si="1"/>
        <v>7560</v>
      </c>
      <c r="L11" s="85" t="s">
        <v>25</v>
      </c>
      <c r="M11" s="20">
        <f>189156/6</f>
        <v>31526</v>
      </c>
      <c r="N11" s="15">
        <f>0.042*6</f>
        <v>0.252</v>
      </c>
      <c r="O11" s="20">
        <v>7944.552</v>
      </c>
    </row>
    <row r="12" ht="16" customHeight="1" spans="1:15">
      <c r="A12" s="81"/>
      <c r="B12" s="15"/>
      <c r="C12" s="82"/>
      <c r="D12" s="83"/>
      <c r="E12" s="82"/>
      <c r="F12" s="86">
        <v>45476</v>
      </c>
      <c r="G12" s="84">
        <v>1607</v>
      </c>
      <c r="H12" s="84">
        <f t="shared" si="0"/>
        <v>81</v>
      </c>
      <c r="I12" s="82">
        <v>1526</v>
      </c>
      <c r="J12" s="15">
        <f>0.042*6</f>
        <v>0.252</v>
      </c>
      <c r="K12" s="85">
        <f t="shared" si="1"/>
        <v>384.552</v>
      </c>
      <c r="L12" s="88"/>
      <c r="M12" s="20"/>
      <c r="N12" s="20"/>
      <c r="O12" s="20"/>
    </row>
    <row r="13" ht="16" customHeight="1" spans="1:15">
      <c r="A13" s="81"/>
      <c r="B13" s="15"/>
      <c r="C13" s="82"/>
      <c r="D13" s="83"/>
      <c r="E13" s="82"/>
      <c r="F13" s="86">
        <v>45476</v>
      </c>
      <c r="G13" s="84">
        <v>33102</v>
      </c>
      <c r="H13" s="84">
        <f t="shared" si="0"/>
        <v>1576</v>
      </c>
      <c r="I13" s="82">
        <v>31526</v>
      </c>
      <c r="J13" s="20">
        <v>0.294</v>
      </c>
      <c r="K13" s="85">
        <f t="shared" si="1"/>
        <v>9268.644</v>
      </c>
      <c r="L13" s="20" t="s">
        <v>21</v>
      </c>
      <c r="M13" s="20">
        <v>31526</v>
      </c>
      <c r="N13" s="20">
        <v>0.294</v>
      </c>
      <c r="O13" s="20">
        <v>9268.644</v>
      </c>
    </row>
    <row r="14" ht="16" customHeight="1" spans="1:15">
      <c r="A14" s="81"/>
      <c r="B14" s="15"/>
      <c r="C14" s="82"/>
      <c r="D14" s="83"/>
      <c r="E14" s="82"/>
      <c r="F14" s="86">
        <v>45476</v>
      </c>
      <c r="G14" s="84">
        <v>33102</v>
      </c>
      <c r="H14" s="84">
        <f t="shared" si="0"/>
        <v>1576</v>
      </c>
      <c r="I14" s="82">
        <v>31526</v>
      </c>
      <c r="J14" s="20">
        <v>0.116</v>
      </c>
      <c r="K14" s="85">
        <f t="shared" si="1"/>
        <v>3657.016</v>
      </c>
      <c r="L14" s="20" t="s">
        <v>22</v>
      </c>
      <c r="M14" s="20">
        <v>31526</v>
      </c>
      <c r="N14" s="20">
        <v>0.116</v>
      </c>
      <c r="O14" s="20">
        <v>3657.016</v>
      </c>
    </row>
    <row r="15" ht="32" customHeight="1" spans="1:15">
      <c r="A15" s="81">
        <v>45477</v>
      </c>
      <c r="B15" s="15" t="s">
        <v>26</v>
      </c>
      <c r="C15" s="82">
        <v>58394</v>
      </c>
      <c r="D15" s="83" t="s">
        <v>27</v>
      </c>
      <c r="E15" s="82" t="s">
        <v>28</v>
      </c>
      <c r="F15" s="86">
        <v>45484</v>
      </c>
      <c r="G15" s="84">
        <f>I15*1.05</f>
        <v>771.75</v>
      </c>
      <c r="H15" s="84">
        <f t="shared" si="0"/>
        <v>36.75</v>
      </c>
      <c r="I15" s="82">
        <v>735</v>
      </c>
      <c r="J15" s="20">
        <v>0.254</v>
      </c>
      <c r="K15" s="85">
        <f t="shared" si="1"/>
        <v>186.69</v>
      </c>
      <c r="L15" s="20" t="s">
        <v>29</v>
      </c>
      <c r="M15" s="20">
        <v>735</v>
      </c>
      <c r="N15" s="20">
        <v>0.254</v>
      </c>
      <c r="O15" s="20">
        <v>186.69</v>
      </c>
    </row>
    <row r="16" ht="32" customHeight="1" spans="1:15">
      <c r="A16" s="81"/>
      <c r="B16" s="15"/>
      <c r="C16" s="82"/>
      <c r="D16" s="83"/>
      <c r="E16" s="82"/>
      <c r="F16" s="86">
        <v>45484</v>
      </c>
      <c r="G16" s="84">
        <f>I16*1.05</f>
        <v>771.75</v>
      </c>
      <c r="H16" s="84">
        <f t="shared" si="0"/>
        <v>36.75</v>
      </c>
      <c r="I16" s="82">
        <v>735</v>
      </c>
      <c r="J16" s="20">
        <v>0.15</v>
      </c>
      <c r="K16" s="85">
        <f t="shared" si="1"/>
        <v>110.25</v>
      </c>
      <c r="L16" s="20" t="s">
        <v>30</v>
      </c>
      <c r="M16" s="20">
        <v>735</v>
      </c>
      <c r="N16" s="20">
        <v>0.15</v>
      </c>
      <c r="O16" s="20">
        <v>110.25</v>
      </c>
    </row>
    <row r="17" ht="32" customHeight="1" spans="1:15">
      <c r="A17" s="81"/>
      <c r="B17" s="15"/>
      <c r="C17" s="82"/>
      <c r="D17" s="83"/>
      <c r="E17" s="82"/>
      <c r="F17" s="86">
        <v>45484</v>
      </c>
      <c r="G17" s="84">
        <v>2200</v>
      </c>
      <c r="H17" s="84">
        <f t="shared" si="0"/>
        <v>100</v>
      </c>
      <c r="I17" s="82">
        <v>2100</v>
      </c>
      <c r="J17" s="20">
        <v>0.12</v>
      </c>
      <c r="K17" s="85">
        <f t="shared" si="1"/>
        <v>252</v>
      </c>
      <c r="L17" s="85" t="s">
        <v>31</v>
      </c>
      <c r="M17" s="20"/>
      <c r="N17" s="20"/>
      <c r="O17" s="20"/>
    </row>
    <row r="18" ht="32" customHeight="1" spans="1:15">
      <c r="A18" s="81"/>
      <c r="B18" s="15"/>
      <c r="C18" s="82"/>
      <c r="D18" s="83"/>
      <c r="E18" s="82"/>
      <c r="F18" s="86">
        <v>45485</v>
      </c>
      <c r="G18" s="84">
        <v>30500</v>
      </c>
      <c r="H18" s="84">
        <f t="shared" si="0"/>
        <v>8</v>
      </c>
      <c r="I18" s="82">
        <v>30492</v>
      </c>
      <c r="J18" s="20">
        <v>0.12</v>
      </c>
      <c r="K18" s="85">
        <f t="shared" si="1"/>
        <v>3659.04</v>
      </c>
      <c r="L18" s="88"/>
      <c r="M18" s="20">
        <v>32592</v>
      </c>
      <c r="N18" s="20">
        <v>0.12</v>
      </c>
      <c r="O18" s="20">
        <v>3911.04</v>
      </c>
    </row>
    <row r="19" ht="16" customHeight="1" spans="1:15">
      <c r="A19" s="11">
        <v>45477</v>
      </c>
      <c r="B19" s="12" t="s">
        <v>26</v>
      </c>
      <c r="C19" s="13">
        <v>58401</v>
      </c>
      <c r="D19" s="14" t="s">
        <v>32</v>
      </c>
      <c r="E19" s="13" t="s">
        <v>33</v>
      </c>
      <c r="F19" s="89">
        <v>45484</v>
      </c>
      <c r="G19" s="84">
        <v>561</v>
      </c>
      <c r="H19" s="84">
        <f t="shared" si="0"/>
        <v>26</v>
      </c>
      <c r="I19" s="13">
        <v>535</v>
      </c>
      <c r="J19" s="20">
        <v>0.254</v>
      </c>
      <c r="K19" s="85">
        <f t="shared" si="1"/>
        <v>135.89</v>
      </c>
      <c r="L19" s="20" t="s">
        <v>29</v>
      </c>
      <c r="M19" s="20">
        <v>535</v>
      </c>
      <c r="N19" s="20">
        <v>0.254</v>
      </c>
      <c r="O19" s="20">
        <v>135.89</v>
      </c>
    </row>
    <row r="20" ht="16" customHeight="1" spans="1:15">
      <c r="A20" s="16"/>
      <c r="B20" s="17"/>
      <c r="C20" s="18"/>
      <c r="D20" s="19"/>
      <c r="E20" s="18"/>
      <c r="F20" s="89">
        <v>45484</v>
      </c>
      <c r="G20" s="84">
        <v>561</v>
      </c>
      <c r="H20" s="84">
        <f t="shared" si="0"/>
        <v>26</v>
      </c>
      <c r="I20" s="13">
        <v>535</v>
      </c>
      <c r="J20" s="20">
        <v>0.15</v>
      </c>
      <c r="K20" s="85">
        <f t="shared" si="1"/>
        <v>80.25</v>
      </c>
      <c r="L20" s="20" t="s">
        <v>30</v>
      </c>
      <c r="M20" s="20">
        <v>535</v>
      </c>
      <c r="N20" s="20">
        <v>0.15</v>
      </c>
      <c r="O20" s="20">
        <v>80.25</v>
      </c>
    </row>
    <row r="21" ht="16" customHeight="1" spans="1:15">
      <c r="A21" s="81">
        <v>45483</v>
      </c>
      <c r="B21" s="15" t="s">
        <v>26</v>
      </c>
      <c r="C21" s="82" t="s">
        <v>34</v>
      </c>
      <c r="D21" s="83" t="s">
        <v>35</v>
      </c>
      <c r="E21" s="82" t="s">
        <v>36</v>
      </c>
      <c r="F21" s="86">
        <v>45491</v>
      </c>
      <c r="G21" s="84">
        <f t="shared" ref="G21:G32" si="2">I21*1.05</f>
        <v>25213.65</v>
      </c>
      <c r="H21" s="84">
        <f t="shared" si="0"/>
        <v>1200.65</v>
      </c>
      <c r="I21" s="13">
        <v>24013</v>
      </c>
      <c r="J21" s="20">
        <v>0.368</v>
      </c>
      <c r="K21" s="85">
        <f t="shared" si="1"/>
        <v>8836.784</v>
      </c>
      <c r="L21" s="20" t="s">
        <v>37</v>
      </c>
      <c r="M21" s="20">
        <v>24013</v>
      </c>
      <c r="N21" s="20">
        <v>0.368</v>
      </c>
      <c r="O21" s="20">
        <v>8836.784</v>
      </c>
    </row>
    <row r="22" ht="16" customHeight="1" spans="1:15">
      <c r="A22" s="81"/>
      <c r="B22" s="15"/>
      <c r="C22" s="82"/>
      <c r="D22" s="83"/>
      <c r="E22" s="82"/>
      <c r="F22" s="86">
        <v>45491</v>
      </c>
      <c r="G22" s="84">
        <f t="shared" si="2"/>
        <v>25213.65</v>
      </c>
      <c r="H22" s="84">
        <f t="shared" si="0"/>
        <v>1200.65</v>
      </c>
      <c r="I22" s="13">
        <v>24013</v>
      </c>
      <c r="J22" s="15">
        <f>0.042*7</f>
        <v>0.294</v>
      </c>
      <c r="K22" s="85">
        <f t="shared" si="1"/>
        <v>7059.822</v>
      </c>
      <c r="L22" s="20" t="s">
        <v>38</v>
      </c>
      <c r="M22" s="20">
        <f>168091/7</f>
        <v>24013</v>
      </c>
      <c r="N22" s="15">
        <f>0.042*7</f>
        <v>0.294</v>
      </c>
      <c r="O22" s="20">
        <v>7059.822</v>
      </c>
    </row>
    <row r="23" ht="16" customHeight="1" spans="1:15">
      <c r="A23" s="81"/>
      <c r="B23" s="15"/>
      <c r="C23" s="82"/>
      <c r="D23" s="83"/>
      <c r="E23" s="82"/>
      <c r="F23" s="86">
        <v>45491</v>
      </c>
      <c r="G23" s="84">
        <f t="shared" si="2"/>
        <v>25213.65</v>
      </c>
      <c r="H23" s="84">
        <f t="shared" si="0"/>
        <v>1200.65</v>
      </c>
      <c r="I23" s="13">
        <v>24013</v>
      </c>
      <c r="J23" s="20">
        <v>0.294</v>
      </c>
      <c r="K23" s="85">
        <f t="shared" si="1"/>
        <v>7059.822</v>
      </c>
      <c r="L23" s="20" t="s">
        <v>21</v>
      </c>
      <c r="M23" s="20">
        <v>24013</v>
      </c>
      <c r="N23" s="20">
        <v>0.294</v>
      </c>
      <c r="O23" s="20">
        <v>7059.822</v>
      </c>
    </row>
    <row r="24" ht="16" customHeight="1" spans="1:15">
      <c r="A24" s="81"/>
      <c r="B24" s="15"/>
      <c r="C24" s="82"/>
      <c r="D24" s="83"/>
      <c r="E24" s="82"/>
      <c r="F24" s="86">
        <v>45491</v>
      </c>
      <c r="G24" s="84">
        <f t="shared" si="2"/>
        <v>25213.65</v>
      </c>
      <c r="H24" s="84">
        <f t="shared" si="0"/>
        <v>1200.65</v>
      </c>
      <c r="I24" s="13">
        <v>24013</v>
      </c>
      <c r="J24" s="20">
        <v>0.116</v>
      </c>
      <c r="K24" s="85">
        <f t="shared" si="1"/>
        <v>2785.508</v>
      </c>
      <c r="L24" s="20" t="s">
        <v>22</v>
      </c>
      <c r="M24" s="20">
        <v>24013</v>
      </c>
      <c r="N24" s="20">
        <v>0.116</v>
      </c>
      <c r="O24" s="20">
        <v>2785.508</v>
      </c>
    </row>
    <row r="25" ht="16" customHeight="1" spans="1:15">
      <c r="A25" s="81">
        <v>45492</v>
      </c>
      <c r="B25" s="15" t="s">
        <v>39</v>
      </c>
      <c r="C25" s="82" t="s">
        <v>40</v>
      </c>
      <c r="D25" s="83" t="s">
        <v>41</v>
      </c>
      <c r="E25" s="82" t="s">
        <v>42</v>
      </c>
      <c r="F25" s="86">
        <v>45503</v>
      </c>
      <c r="G25" s="84">
        <f t="shared" si="2"/>
        <v>10500</v>
      </c>
      <c r="H25" s="84">
        <f t="shared" si="0"/>
        <v>500</v>
      </c>
      <c r="I25" s="13">
        <v>10000</v>
      </c>
      <c r="J25" s="20">
        <v>0.368</v>
      </c>
      <c r="K25" s="85">
        <f t="shared" si="1"/>
        <v>3680</v>
      </c>
      <c r="L25" s="20" t="s">
        <v>37</v>
      </c>
      <c r="M25" s="20">
        <v>10000</v>
      </c>
      <c r="N25" s="20">
        <v>0.368</v>
      </c>
      <c r="O25" s="20">
        <v>3680</v>
      </c>
    </row>
    <row r="26" ht="16" customHeight="1" spans="1:15">
      <c r="A26" s="81"/>
      <c r="B26" s="15"/>
      <c r="C26" s="82"/>
      <c r="D26" s="83"/>
      <c r="E26" s="82"/>
      <c r="F26" s="86">
        <v>45503</v>
      </c>
      <c r="G26" s="84">
        <f t="shared" si="2"/>
        <v>10500</v>
      </c>
      <c r="H26" s="84">
        <f t="shared" si="0"/>
        <v>500</v>
      </c>
      <c r="I26" s="13">
        <v>10000</v>
      </c>
      <c r="J26" s="15">
        <f>0.042*7</f>
        <v>0.294</v>
      </c>
      <c r="K26" s="85">
        <f t="shared" si="1"/>
        <v>2940</v>
      </c>
      <c r="L26" s="20" t="s">
        <v>38</v>
      </c>
      <c r="M26" s="20">
        <f>70000/7</f>
        <v>10000</v>
      </c>
      <c r="N26" s="15">
        <f>0.042*7</f>
        <v>0.294</v>
      </c>
      <c r="O26" s="20">
        <v>2940</v>
      </c>
    </row>
    <row r="27" ht="16" customHeight="1" spans="1:15">
      <c r="A27" s="81"/>
      <c r="B27" s="15"/>
      <c r="C27" s="82"/>
      <c r="D27" s="83"/>
      <c r="E27" s="82"/>
      <c r="F27" s="86">
        <v>45503</v>
      </c>
      <c r="G27" s="84">
        <f t="shared" si="2"/>
        <v>10500</v>
      </c>
      <c r="H27" s="84">
        <f t="shared" si="0"/>
        <v>500</v>
      </c>
      <c r="I27" s="13">
        <v>10000</v>
      </c>
      <c r="J27" s="13">
        <v>0.294</v>
      </c>
      <c r="K27" s="13">
        <f t="shared" si="1"/>
        <v>2940</v>
      </c>
      <c r="L27" s="13" t="s">
        <v>21</v>
      </c>
      <c r="M27" s="13">
        <v>10000</v>
      </c>
      <c r="N27" s="13">
        <v>0.294</v>
      </c>
      <c r="O27" s="13">
        <v>2940</v>
      </c>
    </row>
    <row r="28" ht="16" customHeight="1" spans="1:15">
      <c r="A28" s="81"/>
      <c r="B28" s="15"/>
      <c r="C28" s="82"/>
      <c r="D28" s="83"/>
      <c r="E28" s="82"/>
      <c r="F28" s="86">
        <v>45503</v>
      </c>
      <c r="G28" s="84">
        <f t="shared" si="2"/>
        <v>10500</v>
      </c>
      <c r="H28" s="84">
        <f t="shared" si="0"/>
        <v>500</v>
      </c>
      <c r="I28" s="13">
        <v>10000</v>
      </c>
      <c r="J28" s="13">
        <v>0.116</v>
      </c>
      <c r="K28" s="13">
        <f t="shared" si="1"/>
        <v>1160</v>
      </c>
      <c r="L28" s="13" t="s">
        <v>22</v>
      </c>
      <c r="M28" s="13">
        <v>10000</v>
      </c>
      <c r="N28" s="13">
        <v>0.116</v>
      </c>
      <c r="O28" s="13">
        <v>1160</v>
      </c>
    </row>
    <row r="29" ht="16" customHeight="1" spans="1:15">
      <c r="A29" s="81">
        <v>45499</v>
      </c>
      <c r="B29" s="15" t="s">
        <v>39</v>
      </c>
      <c r="C29" s="82" t="s">
        <v>43</v>
      </c>
      <c r="D29" s="83" t="s">
        <v>44</v>
      </c>
      <c r="E29" s="82" t="s">
        <v>45</v>
      </c>
      <c r="F29" s="86">
        <v>45503</v>
      </c>
      <c r="G29" s="84">
        <f t="shared" si="2"/>
        <v>9765</v>
      </c>
      <c r="H29" s="84">
        <f t="shared" si="0"/>
        <v>465</v>
      </c>
      <c r="I29" s="13">
        <v>9300</v>
      </c>
      <c r="J29" s="13">
        <v>0.368</v>
      </c>
      <c r="K29" s="13">
        <f t="shared" si="1"/>
        <v>3422.4</v>
      </c>
      <c r="L29" s="13" t="s">
        <v>37</v>
      </c>
      <c r="M29" s="13">
        <v>9300</v>
      </c>
      <c r="N29" s="13">
        <v>0.368</v>
      </c>
      <c r="O29" s="13">
        <v>3422.4</v>
      </c>
    </row>
    <row r="30" ht="16" customHeight="1" spans="1:15">
      <c r="A30" s="81"/>
      <c r="B30" s="15"/>
      <c r="C30" s="82"/>
      <c r="D30" s="83"/>
      <c r="E30" s="82"/>
      <c r="F30" s="86">
        <v>45503</v>
      </c>
      <c r="G30" s="84">
        <f t="shared" si="2"/>
        <v>9765</v>
      </c>
      <c r="H30" s="84">
        <f t="shared" si="0"/>
        <v>465</v>
      </c>
      <c r="I30" s="13">
        <v>9300</v>
      </c>
      <c r="J30" s="13">
        <f>0.042*7</f>
        <v>0.294</v>
      </c>
      <c r="K30" s="13">
        <f t="shared" si="1"/>
        <v>2734.2</v>
      </c>
      <c r="L30" s="13" t="s">
        <v>38</v>
      </c>
      <c r="M30" s="13">
        <f>65100/7</f>
        <v>9300</v>
      </c>
      <c r="N30" s="13">
        <f>0.042*7</f>
        <v>0.294</v>
      </c>
      <c r="O30" s="13">
        <v>2734.2</v>
      </c>
    </row>
    <row r="31" ht="16" customHeight="1" spans="1:15">
      <c r="A31" s="81"/>
      <c r="B31" s="15"/>
      <c r="C31" s="82"/>
      <c r="D31" s="83"/>
      <c r="E31" s="82"/>
      <c r="F31" s="86">
        <v>45506</v>
      </c>
      <c r="G31" s="84">
        <f t="shared" si="2"/>
        <v>9765</v>
      </c>
      <c r="H31" s="84">
        <f t="shared" si="0"/>
        <v>465</v>
      </c>
      <c r="I31" s="13">
        <v>9300</v>
      </c>
      <c r="J31" s="13">
        <v>0.294</v>
      </c>
      <c r="K31" s="13">
        <f t="shared" si="1"/>
        <v>2734.2</v>
      </c>
      <c r="L31" s="13" t="s">
        <v>21</v>
      </c>
      <c r="M31" s="13">
        <v>9300</v>
      </c>
      <c r="N31" s="13">
        <v>0.294</v>
      </c>
      <c r="O31" s="13">
        <v>2734.2</v>
      </c>
    </row>
    <row r="32" ht="16" customHeight="1" spans="1:15">
      <c r="A32" s="81"/>
      <c r="B32" s="15"/>
      <c r="C32" s="82"/>
      <c r="D32" s="83"/>
      <c r="E32" s="82"/>
      <c r="F32" s="86">
        <v>45506</v>
      </c>
      <c r="G32" s="84">
        <f t="shared" si="2"/>
        <v>9765</v>
      </c>
      <c r="H32" s="84">
        <f t="shared" si="0"/>
        <v>465</v>
      </c>
      <c r="I32" s="13">
        <v>9300</v>
      </c>
      <c r="J32" s="13">
        <v>0.116</v>
      </c>
      <c r="K32" s="13">
        <f t="shared" si="1"/>
        <v>1078.8</v>
      </c>
      <c r="L32" s="13" t="s">
        <v>22</v>
      </c>
      <c r="M32" s="13">
        <v>9300</v>
      </c>
      <c r="N32" s="13">
        <v>0.116</v>
      </c>
      <c r="O32" s="13">
        <v>1078.8</v>
      </c>
    </row>
    <row r="33" ht="49.5" spans="1:15">
      <c r="A33" s="90">
        <v>45439</v>
      </c>
      <c r="B33" s="91" t="s">
        <v>15</v>
      </c>
      <c r="C33" s="92">
        <v>54401</v>
      </c>
      <c r="D33" s="93" t="s">
        <v>16</v>
      </c>
      <c r="E33" s="92" t="s">
        <v>17</v>
      </c>
      <c r="F33" s="82" t="s">
        <v>46</v>
      </c>
      <c r="G33" s="13">
        <v>0</v>
      </c>
      <c r="H33" s="13">
        <v>0</v>
      </c>
      <c r="I33" s="13">
        <v>10000</v>
      </c>
      <c r="J33" s="15">
        <v>0.042</v>
      </c>
      <c r="K33" s="85">
        <f t="shared" si="1"/>
        <v>420</v>
      </c>
      <c r="L33" s="20" t="s">
        <v>47</v>
      </c>
      <c r="M33" s="20">
        <v>10000</v>
      </c>
      <c r="N33" s="15">
        <v>0.042</v>
      </c>
      <c r="O33" s="20">
        <v>420</v>
      </c>
    </row>
    <row r="34" ht="49.5" spans="1:15">
      <c r="A34" s="90">
        <v>45439</v>
      </c>
      <c r="B34" s="91" t="s">
        <v>15</v>
      </c>
      <c r="C34" s="92">
        <v>54404</v>
      </c>
      <c r="D34" s="93" t="s">
        <v>23</v>
      </c>
      <c r="E34" s="92" t="s">
        <v>24</v>
      </c>
      <c r="F34" s="82" t="s">
        <v>46</v>
      </c>
      <c r="G34" s="13">
        <v>0</v>
      </c>
      <c r="H34" s="13">
        <v>0</v>
      </c>
      <c r="I34" s="13">
        <v>30000</v>
      </c>
      <c r="J34" s="15">
        <v>0.042</v>
      </c>
      <c r="K34" s="85">
        <f t="shared" si="1"/>
        <v>1260</v>
      </c>
      <c r="L34" s="20" t="s">
        <v>47</v>
      </c>
      <c r="M34" s="20">
        <v>30000</v>
      </c>
      <c r="N34" s="15">
        <v>0.042</v>
      </c>
      <c r="O34" s="20">
        <v>1260</v>
      </c>
    </row>
    <row r="35" ht="66" spans="1:15">
      <c r="A35" s="81">
        <v>45477</v>
      </c>
      <c r="B35" s="15" t="s">
        <v>26</v>
      </c>
      <c r="C35" s="82">
        <v>58401</v>
      </c>
      <c r="D35" s="83" t="s">
        <v>32</v>
      </c>
      <c r="E35" s="82" t="s">
        <v>33</v>
      </c>
      <c r="F35" s="86">
        <v>45484</v>
      </c>
      <c r="G35" s="84">
        <v>32552</v>
      </c>
      <c r="H35" s="84">
        <f>G35-I35</f>
        <v>1550</v>
      </c>
      <c r="I35" s="13">
        <v>31002</v>
      </c>
      <c r="J35" s="20">
        <v>0.1</v>
      </c>
      <c r="K35" s="85">
        <f t="shared" si="1"/>
        <v>3100.2</v>
      </c>
      <c r="L35" s="20" t="s">
        <v>48</v>
      </c>
      <c r="M35" s="20">
        <v>31002</v>
      </c>
      <c r="N35" s="20">
        <v>0.1</v>
      </c>
      <c r="O35" s="20">
        <v>3100.2</v>
      </c>
    </row>
    <row r="36" ht="17.5" spans="1:15">
      <c r="A36" s="21" t="s">
        <v>49</v>
      </c>
      <c r="B36" s="21"/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1"/>
      <c r="N36" s="22"/>
      <c r="O36" s="94">
        <f>SUM(O3:O35)</f>
        <v>111532.828</v>
      </c>
    </row>
    <row r="37" ht="17.5" spans="1:15">
      <c r="A37" s="23"/>
      <c r="B37" s="23"/>
      <c r="C37" s="23"/>
      <c r="D37" s="23"/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</row>
  </sheetData>
  <autoFilter xmlns:etc="http://www.wps.cn/officeDocument/2017/etCustomData" ref="A2:O36" etc:filterBottomFollowUsedRange="0">
    <extLst/>
  </autoFilter>
  <mergeCells count="41">
    <mergeCell ref="A1:O1"/>
    <mergeCell ref="A3:A8"/>
    <mergeCell ref="A9:A14"/>
    <mergeCell ref="A15:A18"/>
    <mergeCell ref="A19:A20"/>
    <mergeCell ref="A21:A24"/>
    <mergeCell ref="A25:A28"/>
    <mergeCell ref="A29:A32"/>
    <mergeCell ref="B3:B8"/>
    <mergeCell ref="B9:B14"/>
    <mergeCell ref="B15:B18"/>
    <mergeCell ref="B19:B20"/>
    <mergeCell ref="B21:B24"/>
    <mergeCell ref="B25:B28"/>
    <mergeCell ref="B29:B32"/>
    <mergeCell ref="C3:C8"/>
    <mergeCell ref="C9:C14"/>
    <mergeCell ref="C15:C18"/>
    <mergeCell ref="C19:C20"/>
    <mergeCell ref="C21:C24"/>
    <mergeCell ref="C25:C28"/>
    <mergeCell ref="C29:C32"/>
    <mergeCell ref="D3:D8"/>
    <mergeCell ref="D9:D14"/>
    <mergeCell ref="D15:D18"/>
    <mergeCell ref="D19:D20"/>
    <mergeCell ref="D21:D24"/>
    <mergeCell ref="D25:D28"/>
    <mergeCell ref="D29:D32"/>
    <mergeCell ref="E3:E8"/>
    <mergeCell ref="E9:E14"/>
    <mergeCell ref="E15:E18"/>
    <mergeCell ref="E19:E20"/>
    <mergeCell ref="E21:E24"/>
    <mergeCell ref="E25:E28"/>
    <mergeCell ref="E29:E32"/>
    <mergeCell ref="L3:L4"/>
    <mergeCell ref="L5:L6"/>
    <mergeCell ref="L9:L10"/>
    <mergeCell ref="L11:L12"/>
    <mergeCell ref="L17:L18"/>
  </mergeCells>
  <pageMargins left="0.751388888888889" right="0.751388888888889" top="1" bottom="1" header="0.5" footer="0.5"/>
  <pageSetup paperSize="9" scale="71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2"/>
  <sheetViews>
    <sheetView workbookViewId="0">
      <selection activeCell="E11" sqref="E11:E18"/>
    </sheetView>
  </sheetViews>
  <sheetFormatPr defaultColWidth="8.72727272727273" defaultRowHeight="16.5"/>
  <cols>
    <col min="1" max="1" width="13.1818181818182" customWidth="1"/>
    <col min="2" max="2" width="10.7272727272727" customWidth="1"/>
    <col min="3" max="3" width="8.27272727272727" style="24" customWidth="1"/>
    <col min="4" max="4" width="22.4545454545455" customWidth="1"/>
    <col min="5" max="5" width="32" customWidth="1"/>
    <col min="6" max="6" width="17.3636363636364" style="25" customWidth="1"/>
    <col min="7" max="7" width="68.7272727272727" customWidth="1"/>
    <col min="8" max="8" width="9.45454545454546" customWidth="1"/>
    <col min="9" max="9" width="12.3636363636364" customWidth="1"/>
    <col min="10" max="10" width="21.1818181818182" customWidth="1"/>
    <col min="11" max="11" width="11.7272727272727"/>
  </cols>
  <sheetData>
    <row r="1" s="1" customFormat="1" ht="22.5" customHeight="1" spans="1:10">
      <c r="A1" s="2" t="s">
        <v>50</v>
      </c>
      <c r="B1" s="3"/>
      <c r="C1" s="26"/>
      <c r="D1" s="4"/>
      <c r="E1" s="3"/>
      <c r="F1" s="27"/>
      <c r="G1" s="3"/>
      <c r="H1" s="3"/>
      <c r="I1" s="3"/>
      <c r="J1" s="3"/>
    </row>
    <row r="2" s="1" customFormat="1" ht="14.5" customHeight="1" spans="1:10">
      <c r="A2" s="5" t="s">
        <v>1</v>
      </c>
      <c r="B2" s="5" t="s">
        <v>2</v>
      </c>
      <c r="C2" s="7" t="s">
        <v>3</v>
      </c>
      <c r="D2" s="6" t="s">
        <v>4</v>
      </c>
      <c r="E2" s="5" t="s">
        <v>5</v>
      </c>
      <c r="F2" s="28" t="s">
        <v>6</v>
      </c>
      <c r="G2" s="7" t="s">
        <v>12</v>
      </c>
      <c r="H2" s="8" t="s">
        <v>13</v>
      </c>
      <c r="I2" s="9" t="s">
        <v>10</v>
      </c>
      <c r="J2" s="10" t="s">
        <v>14</v>
      </c>
    </row>
    <row r="3" ht="14" spans="1:10">
      <c r="A3" s="29">
        <v>45800</v>
      </c>
      <c r="B3" s="30" t="s">
        <v>51</v>
      </c>
      <c r="C3" s="64" t="s">
        <v>52</v>
      </c>
      <c r="D3" s="32" t="s">
        <v>53</v>
      </c>
      <c r="E3" s="30" t="s">
        <v>54</v>
      </c>
      <c r="F3" s="65">
        <v>45819</v>
      </c>
      <c r="G3" s="30" t="s">
        <v>55</v>
      </c>
      <c r="H3" s="66">
        <f>31250+3000+3000+26</f>
        <v>37276</v>
      </c>
      <c r="I3" s="33">
        <v>1</v>
      </c>
      <c r="J3" s="35">
        <f t="shared" ref="J3:J41" si="0">H3*I3</f>
        <v>37276</v>
      </c>
    </row>
    <row r="4" ht="14" spans="1:10">
      <c r="A4" s="29"/>
      <c r="B4" s="30"/>
      <c r="C4" s="30"/>
      <c r="D4" s="32"/>
      <c r="E4" s="30"/>
      <c r="F4" s="67"/>
      <c r="G4" s="30" t="s">
        <v>56</v>
      </c>
      <c r="H4" s="66">
        <v>373</v>
      </c>
      <c r="I4" s="33">
        <v>0</v>
      </c>
      <c r="J4" s="35">
        <f t="shared" si="0"/>
        <v>0</v>
      </c>
    </row>
    <row r="5" s="63" customFormat="1" ht="14" spans="1:10">
      <c r="A5" s="29"/>
      <c r="B5" s="30"/>
      <c r="C5" s="30"/>
      <c r="D5" s="32"/>
      <c r="E5" s="30"/>
      <c r="F5" s="67"/>
      <c r="G5" s="30" t="s">
        <v>57</v>
      </c>
      <c r="H5" s="66">
        <f>2*5*5</f>
        <v>50</v>
      </c>
      <c r="I5" s="33">
        <v>0</v>
      </c>
      <c r="J5" s="35">
        <f t="shared" si="0"/>
        <v>0</v>
      </c>
    </row>
    <row r="6" ht="14" spans="1:10">
      <c r="A6" s="29"/>
      <c r="B6" s="30"/>
      <c r="C6" s="30"/>
      <c r="D6" s="32"/>
      <c r="E6" s="30"/>
      <c r="F6" s="67"/>
      <c r="G6" s="31" t="s">
        <v>58</v>
      </c>
      <c r="H6" s="66">
        <f>37276*4</f>
        <v>149104</v>
      </c>
      <c r="I6" s="33">
        <v>0.042</v>
      </c>
      <c r="J6" s="35">
        <f t="shared" si="0"/>
        <v>6262.368</v>
      </c>
    </row>
    <row r="7" ht="14" spans="1:10">
      <c r="A7" s="29"/>
      <c r="B7" s="30"/>
      <c r="C7" s="30"/>
      <c r="D7" s="32"/>
      <c r="E7" s="30"/>
      <c r="F7" s="67"/>
      <c r="G7" s="31" t="s">
        <v>59</v>
      </c>
      <c r="H7" s="66">
        <v>31276</v>
      </c>
      <c r="I7" s="33">
        <v>0.24</v>
      </c>
      <c r="J7" s="35">
        <f t="shared" si="0"/>
        <v>7506.24</v>
      </c>
    </row>
    <row r="8" ht="14" spans="1:10">
      <c r="A8" s="29"/>
      <c r="B8" s="30"/>
      <c r="C8" s="30"/>
      <c r="D8" s="32"/>
      <c r="E8" s="30"/>
      <c r="F8" s="68"/>
      <c r="G8" s="31" t="s">
        <v>60</v>
      </c>
      <c r="H8" s="66">
        <v>31276</v>
      </c>
      <c r="I8" s="33">
        <v>0.1</v>
      </c>
      <c r="J8" s="35">
        <f t="shared" si="0"/>
        <v>3127.6</v>
      </c>
    </row>
    <row r="9" ht="14" spans="1:10">
      <c r="A9" s="29"/>
      <c r="B9" s="30"/>
      <c r="C9" s="30"/>
      <c r="D9" s="32"/>
      <c r="E9" s="30"/>
      <c r="F9" s="69">
        <v>45833</v>
      </c>
      <c r="G9" s="31" t="s">
        <v>59</v>
      </c>
      <c r="H9" s="66">
        <f>37276-31276</f>
        <v>6000</v>
      </c>
      <c r="I9" s="33">
        <v>0.24</v>
      </c>
      <c r="J9" s="35">
        <f t="shared" si="0"/>
        <v>1440</v>
      </c>
    </row>
    <row r="10" ht="14" spans="1:10">
      <c r="A10" s="29"/>
      <c r="B10" s="30"/>
      <c r="C10" s="30"/>
      <c r="D10" s="32"/>
      <c r="E10" s="30"/>
      <c r="F10" s="70"/>
      <c r="G10" s="31" t="s">
        <v>60</v>
      </c>
      <c r="H10" s="66">
        <f>37276-31276</f>
        <v>6000</v>
      </c>
      <c r="I10" s="33">
        <v>0.1</v>
      </c>
      <c r="J10" s="35">
        <f t="shared" si="0"/>
        <v>600</v>
      </c>
    </row>
    <row r="11" ht="14" spans="1:10">
      <c r="A11" s="29">
        <v>45806</v>
      </c>
      <c r="B11" s="30" t="s">
        <v>51</v>
      </c>
      <c r="C11" s="64" t="s">
        <v>61</v>
      </c>
      <c r="D11" s="32" t="s">
        <v>62</v>
      </c>
      <c r="E11" s="30" t="s">
        <v>63</v>
      </c>
      <c r="F11" s="65">
        <v>45819</v>
      </c>
      <c r="G11" s="30" t="s">
        <v>64</v>
      </c>
      <c r="H11" s="66">
        <f>15400+6600+4000+18</f>
        <v>26018</v>
      </c>
      <c r="I11" s="33">
        <v>0.85</v>
      </c>
      <c r="J11" s="35">
        <f t="shared" si="0"/>
        <v>22115.3</v>
      </c>
    </row>
    <row r="12" ht="14" spans="1:10">
      <c r="A12" s="29"/>
      <c r="B12" s="30"/>
      <c r="C12" s="30"/>
      <c r="D12" s="32"/>
      <c r="E12" s="30"/>
      <c r="F12" s="67"/>
      <c r="G12" s="30" t="s">
        <v>65</v>
      </c>
      <c r="H12" s="66">
        <v>260</v>
      </c>
      <c r="I12" s="33">
        <v>0</v>
      </c>
      <c r="J12" s="35">
        <f t="shared" si="0"/>
        <v>0</v>
      </c>
    </row>
    <row r="13" ht="14" spans="1:10">
      <c r="A13" s="29"/>
      <c r="B13" s="30"/>
      <c r="C13" s="30"/>
      <c r="D13" s="32"/>
      <c r="E13" s="30"/>
      <c r="F13" s="67"/>
      <c r="G13" s="30" t="s">
        <v>66</v>
      </c>
      <c r="H13" s="66">
        <f>2*6*5</f>
        <v>60</v>
      </c>
      <c r="I13" s="33">
        <v>0</v>
      </c>
      <c r="J13" s="35">
        <f t="shared" si="0"/>
        <v>0</v>
      </c>
    </row>
    <row r="14" ht="14" spans="1:10">
      <c r="A14" s="29"/>
      <c r="B14" s="30"/>
      <c r="C14" s="30"/>
      <c r="D14" s="32"/>
      <c r="E14" s="30"/>
      <c r="F14" s="67"/>
      <c r="G14" s="31" t="s">
        <v>58</v>
      </c>
      <c r="H14" s="33">
        <f>26018*4</f>
        <v>104072</v>
      </c>
      <c r="I14" s="33">
        <v>0.042</v>
      </c>
      <c r="J14" s="35">
        <f t="shared" si="0"/>
        <v>4371.024</v>
      </c>
    </row>
    <row r="15" ht="14" spans="1:10">
      <c r="A15" s="29"/>
      <c r="B15" s="30"/>
      <c r="C15" s="30"/>
      <c r="D15" s="32"/>
      <c r="E15" s="30"/>
      <c r="F15" s="67"/>
      <c r="G15" s="31" t="s">
        <v>59</v>
      </c>
      <c r="H15" s="66">
        <v>15418</v>
      </c>
      <c r="I15" s="33">
        <v>0.24</v>
      </c>
      <c r="J15" s="35">
        <f t="shared" si="0"/>
        <v>3700.32</v>
      </c>
    </row>
    <row r="16" ht="14" spans="1:10">
      <c r="A16" s="29"/>
      <c r="B16" s="30"/>
      <c r="C16" s="30"/>
      <c r="D16" s="32"/>
      <c r="E16" s="30"/>
      <c r="F16" s="68"/>
      <c r="G16" s="31" t="s">
        <v>60</v>
      </c>
      <c r="H16" s="66">
        <v>15418</v>
      </c>
      <c r="I16" s="33">
        <v>0.1</v>
      </c>
      <c r="J16" s="35">
        <f t="shared" si="0"/>
        <v>1541.8</v>
      </c>
    </row>
    <row r="17" ht="14" spans="1:10">
      <c r="A17" s="29"/>
      <c r="B17" s="30"/>
      <c r="C17" s="30"/>
      <c r="D17" s="32"/>
      <c r="E17" s="30"/>
      <c r="F17" s="69">
        <v>45833</v>
      </c>
      <c r="G17" s="31" t="s">
        <v>59</v>
      </c>
      <c r="H17" s="66">
        <f>6600+4000</f>
        <v>10600</v>
      </c>
      <c r="I17" s="33">
        <v>0.24</v>
      </c>
      <c r="J17" s="35">
        <f t="shared" si="0"/>
        <v>2544</v>
      </c>
    </row>
    <row r="18" ht="14" spans="1:10">
      <c r="A18" s="29"/>
      <c r="B18" s="30"/>
      <c r="C18" s="30"/>
      <c r="D18" s="32"/>
      <c r="E18" s="30"/>
      <c r="F18" s="70"/>
      <c r="G18" s="31" t="s">
        <v>60</v>
      </c>
      <c r="H18" s="66">
        <f>6600+4000</f>
        <v>10600</v>
      </c>
      <c r="I18" s="33">
        <v>0.1</v>
      </c>
      <c r="J18" s="35">
        <f t="shared" si="0"/>
        <v>1060</v>
      </c>
    </row>
    <row r="19" ht="14" spans="1:10">
      <c r="A19" s="29">
        <v>45825</v>
      </c>
      <c r="B19" s="30" t="s">
        <v>51</v>
      </c>
      <c r="C19" s="64" t="s">
        <v>67</v>
      </c>
      <c r="D19" s="32" t="s">
        <v>68</v>
      </c>
      <c r="E19" s="30" t="s">
        <v>69</v>
      </c>
      <c r="F19" s="65">
        <v>45833</v>
      </c>
      <c r="G19" s="30" t="s">
        <v>55</v>
      </c>
      <c r="H19" s="66">
        <f>3000+3500+3500</f>
        <v>10000</v>
      </c>
      <c r="I19" s="33">
        <v>1</v>
      </c>
      <c r="J19" s="35">
        <f t="shared" si="0"/>
        <v>10000</v>
      </c>
    </row>
    <row r="20" ht="14" spans="1:10">
      <c r="A20" s="29"/>
      <c r="B20" s="30"/>
      <c r="C20" s="30"/>
      <c r="D20" s="32"/>
      <c r="E20" s="30"/>
      <c r="F20" s="67"/>
      <c r="G20" s="30" t="s">
        <v>56</v>
      </c>
      <c r="H20" s="66">
        <f>10000*0.01</f>
        <v>100</v>
      </c>
      <c r="I20" s="33">
        <v>0</v>
      </c>
      <c r="J20" s="35">
        <f t="shared" si="0"/>
        <v>0</v>
      </c>
    </row>
    <row r="21" ht="14" spans="1:10">
      <c r="A21" s="29"/>
      <c r="B21" s="30"/>
      <c r="C21" s="30"/>
      <c r="D21" s="32"/>
      <c r="E21" s="30"/>
      <c r="F21" s="67"/>
      <c r="G21" s="31" t="s">
        <v>58</v>
      </c>
      <c r="H21" s="66">
        <f>10000*4</f>
        <v>40000</v>
      </c>
      <c r="I21" s="33">
        <v>0.042</v>
      </c>
      <c r="J21" s="35">
        <f t="shared" si="0"/>
        <v>1680</v>
      </c>
    </row>
    <row r="22" ht="14" spans="1:10">
      <c r="A22" s="29"/>
      <c r="B22" s="30"/>
      <c r="C22" s="30"/>
      <c r="D22" s="32"/>
      <c r="E22" s="30"/>
      <c r="F22" s="67"/>
      <c r="G22" s="31" t="s">
        <v>59</v>
      </c>
      <c r="H22" s="66">
        <v>3000</v>
      </c>
      <c r="I22" s="33">
        <v>0.24</v>
      </c>
      <c r="J22" s="35">
        <f t="shared" si="0"/>
        <v>720</v>
      </c>
    </row>
    <row r="23" ht="14" spans="1:10">
      <c r="A23" s="29"/>
      <c r="B23" s="30"/>
      <c r="C23" s="30"/>
      <c r="D23" s="32"/>
      <c r="E23" s="30"/>
      <c r="F23" s="67"/>
      <c r="G23" s="31" t="s">
        <v>60</v>
      </c>
      <c r="H23" s="66">
        <v>3000</v>
      </c>
      <c r="I23" s="33">
        <v>0.1</v>
      </c>
      <c r="J23" s="35">
        <f t="shared" si="0"/>
        <v>300</v>
      </c>
    </row>
    <row r="24" ht="14" spans="1:10">
      <c r="A24" s="29"/>
      <c r="B24" s="30"/>
      <c r="C24" s="30"/>
      <c r="D24" s="32"/>
      <c r="E24" s="30"/>
      <c r="F24" s="29">
        <v>45854</v>
      </c>
      <c r="G24" s="31" t="s">
        <v>59</v>
      </c>
      <c r="H24" s="66">
        <f>10000-H22</f>
        <v>7000</v>
      </c>
      <c r="I24" s="33">
        <v>0.24</v>
      </c>
      <c r="J24" s="35">
        <f t="shared" si="0"/>
        <v>1680</v>
      </c>
    </row>
    <row r="25" ht="14" spans="1:10">
      <c r="A25" s="29"/>
      <c r="B25" s="30"/>
      <c r="C25" s="30"/>
      <c r="D25" s="32"/>
      <c r="E25" s="30"/>
      <c r="F25" s="29"/>
      <c r="G25" s="31" t="s">
        <v>60</v>
      </c>
      <c r="H25" s="66">
        <f>10000-H23</f>
        <v>7000</v>
      </c>
      <c r="I25" s="33">
        <v>0.1</v>
      </c>
      <c r="J25" s="35">
        <f t="shared" si="0"/>
        <v>700</v>
      </c>
    </row>
    <row r="26" ht="14" spans="1:10">
      <c r="A26" s="29">
        <v>45825</v>
      </c>
      <c r="B26" s="30" t="s">
        <v>51</v>
      </c>
      <c r="C26" s="64" t="s">
        <v>70</v>
      </c>
      <c r="D26" s="32" t="s">
        <v>71</v>
      </c>
      <c r="E26" s="30" t="s">
        <v>72</v>
      </c>
      <c r="F26" s="65">
        <v>45813</v>
      </c>
      <c r="G26" s="30" t="s">
        <v>64</v>
      </c>
      <c r="H26" s="66">
        <f>5500+4500+2000+2000</f>
        <v>14000</v>
      </c>
      <c r="I26" s="33">
        <v>0.85</v>
      </c>
      <c r="J26" s="35">
        <f t="shared" si="0"/>
        <v>11900</v>
      </c>
    </row>
    <row r="27" ht="14" spans="1:10">
      <c r="A27" s="29"/>
      <c r="B27" s="30"/>
      <c r="C27" s="30"/>
      <c r="D27" s="32"/>
      <c r="E27" s="30"/>
      <c r="F27" s="67"/>
      <c r="G27" s="30" t="s">
        <v>65</v>
      </c>
      <c r="H27" s="66">
        <f>14000*0.01</f>
        <v>140</v>
      </c>
      <c r="I27" s="33">
        <v>0</v>
      </c>
      <c r="J27" s="35">
        <f t="shared" si="0"/>
        <v>0</v>
      </c>
    </row>
    <row r="28" ht="14" spans="1:10">
      <c r="A28" s="29"/>
      <c r="B28" s="30"/>
      <c r="C28" s="30"/>
      <c r="D28" s="32"/>
      <c r="E28" s="30"/>
      <c r="F28" s="67"/>
      <c r="G28" s="31" t="s">
        <v>58</v>
      </c>
      <c r="H28" s="33">
        <f>14000*4</f>
        <v>56000</v>
      </c>
      <c r="I28" s="33">
        <v>0.042</v>
      </c>
      <c r="J28" s="35">
        <f t="shared" si="0"/>
        <v>2352</v>
      </c>
    </row>
    <row r="29" ht="14" spans="1:10">
      <c r="A29" s="29"/>
      <c r="B29" s="30"/>
      <c r="C29" s="30"/>
      <c r="D29" s="32"/>
      <c r="E29" s="30"/>
      <c r="F29" s="67"/>
      <c r="G29" s="31" t="s">
        <v>59</v>
      </c>
      <c r="H29" s="66">
        <v>5500</v>
      </c>
      <c r="I29" s="33">
        <v>0.24</v>
      </c>
      <c r="J29" s="35">
        <f t="shared" si="0"/>
        <v>1320</v>
      </c>
    </row>
    <row r="30" ht="14" spans="1:10">
      <c r="A30" s="29"/>
      <c r="B30" s="30"/>
      <c r="C30" s="30"/>
      <c r="D30" s="32"/>
      <c r="E30" s="30"/>
      <c r="F30" s="67"/>
      <c r="G30" s="31" t="s">
        <v>60</v>
      </c>
      <c r="H30" s="66">
        <v>5500</v>
      </c>
      <c r="I30" s="33">
        <v>0.1</v>
      </c>
      <c r="J30" s="35">
        <f t="shared" si="0"/>
        <v>550</v>
      </c>
    </row>
    <row r="31" ht="14" spans="1:10">
      <c r="A31" s="29"/>
      <c r="B31" s="30"/>
      <c r="C31" s="30"/>
      <c r="D31" s="32"/>
      <c r="E31" s="30"/>
      <c r="F31" s="29">
        <v>45854</v>
      </c>
      <c r="G31" s="31" t="s">
        <v>59</v>
      </c>
      <c r="H31" s="66">
        <v>6500</v>
      </c>
      <c r="I31" s="33">
        <v>0.24</v>
      </c>
      <c r="J31" s="35">
        <f t="shared" si="0"/>
        <v>1560</v>
      </c>
    </row>
    <row r="32" ht="14" spans="1:10">
      <c r="A32" s="29"/>
      <c r="B32" s="30"/>
      <c r="C32" s="30"/>
      <c r="D32" s="32"/>
      <c r="E32" s="30"/>
      <c r="F32" s="29"/>
      <c r="G32" s="31" t="s">
        <v>60</v>
      </c>
      <c r="H32" s="66">
        <v>6500</v>
      </c>
      <c r="I32" s="33">
        <v>0.1</v>
      </c>
      <c r="J32" s="35">
        <f t="shared" si="0"/>
        <v>650</v>
      </c>
    </row>
    <row r="33" ht="14" spans="1:10">
      <c r="A33" s="29"/>
      <c r="B33" s="30"/>
      <c r="C33" s="30"/>
      <c r="D33" s="32"/>
      <c r="E33" s="30"/>
      <c r="F33" s="67">
        <v>45860</v>
      </c>
      <c r="G33" s="31" t="s">
        <v>59</v>
      </c>
      <c r="H33" s="66">
        <f>4500+2000+2000-6500</f>
        <v>2000</v>
      </c>
      <c r="I33" s="33">
        <v>0.24</v>
      </c>
      <c r="J33" s="35">
        <f t="shared" si="0"/>
        <v>480</v>
      </c>
    </row>
    <row r="34" ht="14" spans="1:10">
      <c r="A34" s="29"/>
      <c r="B34" s="30"/>
      <c r="C34" s="30"/>
      <c r="D34" s="32"/>
      <c r="E34" s="30"/>
      <c r="F34" s="67"/>
      <c r="G34" s="31" t="s">
        <v>60</v>
      </c>
      <c r="H34" s="66">
        <f>4500+2000+2000-6500</f>
        <v>2000</v>
      </c>
      <c r="I34" s="33">
        <v>0.1</v>
      </c>
      <c r="J34" s="35">
        <f t="shared" si="0"/>
        <v>200</v>
      </c>
    </row>
    <row r="35" ht="14" spans="1:10">
      <c r="A35" s="29">
        <v>45855</v>
      </c>
      <c r="B35" s="30" t="s">
        <v>51</v>
      </c>
      <c r="C35" s="64">
        <v>85836</v>
      </c>
      <c r="D35" s="32" t="s">
        <v>73</v>
      </c>
      <c r="E35" s="30" t="s">
        <v>74</v>
      </c>
      <c r="F35" s="29">
        <v>45860</v>
      </c>
      <c r="G35" s="30" t="s">
        <v>55</v>
      </c>
      <c r="H35" s="66">
        <v>4750</v>
      </c>
      <c r="I35" s="33">
        <v>1</v>
      </c>
      <c r="J35" s="35">
        <f t="shared" si="0"/>
        <v>4750</v>
      </c>
    </row>
    <row r="36" ht="14" spans="1:10">
      <c r="A36" s="29"/>
      <c r="B36" s="30"/>
      <c r="C36" s="30"/>
      <c r="D36" s="32"/>
      <c r="E36" s="30"/>
      <c r="F36" s="29"/>
      <c r="G36" s="30" t="s">
        <v>56</v>
      </c>
      <c r="H36" s="71">
        <v>48</v>
      </c>
      <c r="I36" s="72">
        <v>0</v>
      </c>
      <c r="J36" s="72">
        <f t="shared" si="0"/>
        <v>0</v>
      </c>
    </row>
    <row r="37" ht="14" spans="1:10">
      <c r="A37" s="29"/>
      <c r="B37" s="30"/>
      <c r="C37" s="30"/>
      <c r="D37" s="32"/>
      <c r="E37" s="30"/>
      <c r="F37" s="29"/>
      <c r="G37" s="31" t="s">
        <v>58</v>
      </c>
      <c r="H37" s="71">
        <f>4750*4</f>
        <v>19000</v>
      </c>
      <c r="I37" s="72">
        <v>0.042</v>
      </c>
      <c r="J37" s="72">
        <f t="shared" si="0"/>
        <v>798</v>
      </c>
    </row>
    <row r="38" ht="14" spans="1:10">
      <c r="A38" s="29"/>
      <c r="B38" s="30"/>
      <c r="C38" s="30"/>
      <c r="D38" s="32"/>
      <c r="E38" s="30"/>
      <c r="F38" s="29"/>
      <c r="G38" s="31" t="s">
        <v>59</v>
      </c>
      <c r="H38" s="71">
        <v>4750</v>
      </c>
      <c r="I38" s="72">
        <v>0.24</v>
      </c>
      <c r="J38" s="72">
        <f t="shared" si="0"/>
        <v>1140</v>
      </c>
    </row>
    <row r="39" ht="14" spans="1:10">
      <c r="A39" s="29"/>
      <c r="B39" s="30"/>
      <c r="C39" s="30"/>
      <c r="D39" s="32"/>
      <c r="E39" s="30"/>
      <c r="F39" s="29"/>
      <c r="G39" s="31" t="s">
        <v>60</v>
      </c>
      <c r="H39" s="71">
        <v>4750</v>
      </c>
      <c r="I39" s="72">
        <v>0.1</v>
      </c>
      <c r="J39" s="72">
        <f t="shared" si="0"/>
        <v>475</v>
      </c>
    </row>
    <row r="40" s="1" customFormat="1" ht="14" spans="1:10">
      <c r="A40" s="29">
        <v>45868</v>
      </c>
      <c r="B40" s="30" t="s">
        <v>75</v>
      </c>
      <c r="C40" s="64" t="s">
        <v>76</v>
      </c>
      <c r="D40" s="32" t="s">
        <v>77</v>
      </c>
      <c r="E40" s="30" t="s">
        <v>78</v>
      </c>
      <c r="F40" s="29">
        <v>45871</v>
      </c>
      <c r="G40" s="30" t="s">
        <v>55</v>
      </c>
      <c r="H40" s="71">
        <v>290</v>
      </c>
      <c r="I40" s="72">
        <v>1</v>
      </c>
      <c r="J40" s="72">
        <f t="shared" si="0"/>
        <v>290</v>
      </c>
    </row>
    <row r="41" s="1" customFormat="1" ht="14" spans="1:10">
      <c r="A41" s="29"/>
      <c r="B41" s="30"/>
      <c r="C41" s="30"/>
      <c r="D41" s="32"/>
      <c r="E41" s="30"/>
      <c r="F41" s="29"/>
      <c r="G41" s="30" t="s">
        <v>56</v>
      </c>
      <c r="H41" s="71">
        <v>3</v>
      </c>
      <c r="I41" s="72">
        <v>0</v>
      </c>
      <c r="J41" s="72">
        <f t="shared" si="0"/>
        <v>0</v>
      </c>
    </row>
    <row r="42" spans="1:10">
      <c r="I42" s="36"/>
      <c r="J42" s="73">
        <f>SUM(J3:J41)</f>
        <v>133089.652</v>
      </c>
    </row>
    <row r="43" spans="1:10">
      <c r="J43" s="74"/>
    </row>
    <row r="45" ht="28.5" spans="1:10">
      <c r="A45" s="37" t="s">
        <v>79</v>
      </c>
      <c r="B45" s="37"/>
      <c r="C45" s="37"/>
      <c r="D45" s="37"/>
      <c r="E45" s="37"/>
      <c r="F45" s="37"/>
      <c r="G45" s="37"/>
      <c r="H45" s="37"/>
      <c r="I45" s="37"/>
      <c r="J45" s="37"/>
    </row>
    <row r="46" ht="14.5" spans="1:10">
      <c r="A46" s="38" t="s">
        <v>80</v>
      </c>
      <c r="B46" s="38" t="s">
        <v>81</v>
      </c>
      <c r="C46" s="38" t="s">
        <v>82</v>
      </c>
      <c r="D46" s="39" t="s">
        <v>83</v>
      </c>
      <c r="E46" s="38" t="s">
        <v>84</v>
      </c>
      <c r="F46" s="40" t="s">
        <v>85</v>
      </c>
      <c r="G46" s="38" t="s">
        <v>86</v>
      </c>
      <c r="H46" s="38" t="s">
        <v>87</v>
      </c>
      <c r="I46" s="39" t="s">
        <v>88</v>
      </c>
      <c r="J46" s="38" t="s">
        <v>89</v>
      </c>
    </row>
    <row r="47" ht="28.5" spans="1:10">
      <c r="A47" s="38"/>
      <c r="B47" s="38"/>
      <c r="C47" s="38"/>
      <c r="D47" s="41" t="s">
        <v>90</v>
      </c>
      <c r="E47" s="38"/>
      <c r="F47" s="42" t="s">
        <v>91</v>
      </c>
      <c r="G47" s="38"/>
      <c r="H47" s="38"/>
      <c r="I47" s="43" t="s">
        <v>92</v>
      </c>
      <c r="J47" s="38"/>
    </row>
    <row r="48" ht="42" spans="1:10">
      <c r="A48" s="44">
        <v>1</v>
      </c>
      <c r="B48" s="45">
        <v>45859</v>
      </c>
      <c r="C48" s="46" t="s">
        <v>93</v>
      </c>
      <c r="D48" s="75" t="s">
        <v>94</v>
      </c>
      <c r="E48" s="46" t="s">
        <v>95</v>
      </c>
      <c r="F48" s="46" t="s">
        <v>95</v>
      </c>
      <c r="G48" s="46" t="s">
        <v>95</v>
      </c>
      <c r="H48" s="76"/>
      <c r="I48" s="77">
        <v>15793</v>
      </c>
      <c r="J48" s="50" t="s">
        <v>96</v>
      </c>
    </row>
    <row r="49" ht="42" spans="1:10">
      <c r="A49" s="51">
        <v>1</v>
      </c>
      <c r="B49" s="52">
        <v>45859</v>
      </c>
      <c r="C49" s="53" t="s">
        <v>93</v>
      </c>
      <c r="D49" s="78" t="s">
        <v>94</v>
      </c>
      <c r="E49" s="46" t="s">
        <v>95</v>
      </c>
      <c r="F49" s="53" t="s">
        <v>95</v>
      </c>
      <c r="G49" s="46" t="s">
        <v>95</v>
      </c>
      <c r="H49" s="79"/>
      <c r="I49" s="80">
        <v>70107.65</v>
      </c>
      <c r="J49" s="50" t="s">
        <v>97</v>
      </c>
    </row>
    <row r="50" ht="42" spans="1:10">
      <c r="A50" s="51">
        <v>1</v>
      </c>
      <c r="B50" s="52">
        <v>45859</v>
      </c>
      <c r="C50" s="53" t="s">
        <v>93</v>
      </c>
      <c r="D50" s="78" t="s">
        <v>94</v>
      </c>
      <c r="E50" s="46" t="s">
        <v>95</v>
      </c>
      <c r="F50" s="53" t="s">
        <v>95</v>
      </c>
      <c r="G50" s="46" t="s">
        <v>95</v>
      </c>
      <c r="H50" s="79"/>
      <c r="I50" s="80">
        <v>34466</v>
      </c>
      <c r="J50" s="53" t="s">
        <v>98</v>
      </c>
    </row>
    <row r="51" ht="42" spans="1:10">
      <c r="A51" s="51">
        <v>1</v>
      </c>
      <c r="B51" s="52">
        <v>45859</v>
      </c>
      <c r="C51" s="53" t="s">
        <v>93</v>
      </c>
      <c r="D51" s="78" t="s">
        <v>94</v>
      </c>
      <c r="E51" s="46" t="s">
        <v>95</v>
      </c>
      <c r="F51" s="53" t="s">
        <v>95</v>
      </c>
      <c r="G51" s="46" t="s">
        <v>95</v>
      </c>
      <c r="H51" s="79"/>
      <c r="I51" s="80">
        <v>4590</v>
      </c>
      <c r="J51" s="50" t="s">
        <v>99</v>
      </c>
    </row>
    <row r="52" ht="42" spans="1:10">
      <c r="A52" s="51">
        <v>1</v>
      </c>
      <c r="B52" s="52">
        <v>45859</v>
      </c>
      <c r="C52" s="53" t="s">
        <v>93</v>
      </c>
      <c r="D52" s="78" t="s">
        <v>94</v>
      </c>
      <c r="E52" s="46" t="s">
        <v>95</v>
      </c>
      <c r="F52" s="53" t="s">
        <v>95</v>
      </c>
      <c r="G52" s="46" t="s">
        <v>95</v>
      </c>
      <c r="H52" s="79"/>
      <c r="I52" s="80">
        <v>8133</v>
      </c>
      <c r="J52" s="53" t="s">
        <v>100</v>
      </c>
    </row>
  </sheetData>
  <autoFilter xmlns:etc="http://www.wps.cn/officeDocument/2017/etCustomData" ref="A1:J52" etc:filterBottomFollowUsedRange="0">
    <extLst/>
  </autoFilter>
  <mergeCells count="50">
    <mergeCell ref="A1:J1"/>
    <mergeCell ref="A45:J45"/>
    <mergeCell ref="A3:A10"/>
    <mergeCell ref="A11:A18"/>
    <mergeCell ref="A19:A25"/>
    <mergeCell ref="A26:A34"/>
    <mergeCell ref="A35:A39"/>
    <mergeCell ref="A40:A41"/>
    <mergeCell ref="A46:A47"/>
    <mergeCell ref="B3:B10"/>
    <mergeCell ref="B11:B18"/>
    <mergeCell ref="B19:B25"/>
    <mergeCell ref="B26:B34"/>
    <mergeCell ref="B35:B39"/>
    <mergeCell ref="B40:B41"/>
    <mergeCell ref="B46:B47"/>
    <mergeCell ref="C3:C10"/>
    <mergeCell ref="C11:C18"/>
    <mergeCell ref="C19:C25"/>
    <mergeCell ref="C26:C34"/>
    <mergeCell ref="C35:C39"/>
    <mergeCell ref="C40:C41"/>
    <mergeCell ref="C46:C47"/>
    <mergeCell ref="D3:D10"/>
    <mergeCell ref="D11:D18"/>
    <mergeCell ref="D19:D25"/>
    <mergeCell ref="D26:D34"/>
    <mergeCell ref="D35:D39"/>
    <mergeCell ref="D40:D41"/>
    <mergeCell ref="E3:E10"/>
    <mergeCell ref="E11:E18"/>
    <mergeCell ref="E19:E25"/>
    <mergeCell ref="E26:E34"/>
    <mergeCell ref="E35:E39"/>
    <mergeCell ref="E40:E41"/>
    <mergeCell ref="E46:E47"/>
    <mergeCell ref="F3:F8"/>
    <mergeCell ref="F9:F10"/>
    <mergeCell ref="F11:F16"/>
    <mergeCell ref="F17:F18"/>
    <mergeCell ref="F19:F23"/>
    <mergeCell ref="F24:F25"/>
    <mergeCell ref="F26:F30"/>
    <mergeCell ref="F31:F32"/>
    <mergeCell ref="F33:F34"/>
    <mergeCell ref="F35:F39"/>
    <mergeCell ref="F40:F41"/>
    <mergeCell ref="G46:G47"/>
    <mergeCell ref="H46:H47"/>
    <mergeCell ref="J46:J47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5"/>
  <sheetViews>
    <sheetView workbookViewId="0">
      <selection activeCell="G29" sqref="G29"/>
    </sheetView>
  </sheetViews>
  <sheetFormatPr defaultColWidth="8.72727272727273" defaultRowHeight="16.5"/>
  <cols>
    <col min="1" max="1" width="13.1818181818182" customWidth="1"/>
    <col min="2" max="2" width="10.7272727272727" customWidth="1"/>
    <col min="3" max="3" width="8.27272727272727" style="24" customWidth="1"/>
    <col min="4" max="4" width="22.4545454545455" customWidth="1"/>
    <col min="5" max="5" width="32" customWidth="1"/>
    <col min="6" max="6" width="14.6363636363636" style="25" customWidth="1"/>
    <col min="7" max="7" width="65.3636363636364" customWidth="1"/>
    <col min="8" max="8" width="9.45454545454546" customWidth="1"/>
    <col min="9" max="9" width="12.3636363636364" customWidth="1"/>
    <col min="10" max="10" width="14.6363636363636" customWidth="1"/>
    <col min="11" max="11" width="11.7272727272727"/>
  </cols>
  <sheetData>
    <row r="1" s="1" customFormat="1" ht="22.5" customHeight="1" spans="1:10">
      <c r="A1" s="2" t="s">
        <v>101</v>
      </c>
      <c r="B1" s="3"/>
      <c r="C1" s="26"/>
      <c r="D1" s="4"/>
      <c r="E1" s="3"/>
      <c r="F1" s="27"/>
      <c r="G1" s="3"/>
      <c r="H1" s="3"/>
      <c r="I1" s="3"/>
      <c r="J1" s="3"/>
    </row>
    <row r="2" s="1" customFormat="1" ht="14.5" customHeight="1" spans="1:10">
      <c r="A2" s="5" t="s">
        <v>1</v>
      </c>
      <c r="B2" s="5" t="s">
        <v>2</v>
      </c>
      <c r="C2" s="7" t="s">
        <v>3</v>
      </c>
      <c r="D2" s="6" t="s">
        <v>4</v>
      </c>
      <c r="E2" s="5" t="s">
        <v>5</v>
      </c>
      <c r="F2" s="28" t="s">
        <v>6</v>
      </c>
      <c r="G2" s="7" t="s">
        <v>12</v>
      </c>
      <c r="H2" s="8" t="s">
        <v>13</v>
      </c>
      <c r="I2" s="9" t="s">
        <v>10</v>
      </c>
      <c r="J2" s="10" t="s">
        <v>14</v>
      </c>
    </row>
    <row r="3" ht="14" spans="1:10">
      <c r="A3" s="29">
        <v>46003</v>
      </c>
      <c r="B3" s="30" t="s">
        <v>75</v>
      </c>
      <c r="C3" s="31">
        <v>45966</v>
      </c>
      <c r="D3" s="32" t="s">
        <v>102</v>
      </c>
      <c r="E3" s="30" t="s">
        <v>103</v>
      </c>
      <c r="F3" s="29">
        <v>46018</v>
      </c>
      <c r="G3" s="30" t="s">
        <v>55</v>
      </c>
      <c r="H3" s="33">
        <v>3320</v>
      </c>
      <c r="I3" s="33">
        <v>0.99</v>
      </c>
      <c r="J3" s="61">
        <f>H3*I3</f>
        <v>3286.8</v>
      </c>
    </row>
    <row r="4" ht="14" spans="1:10">
      <c r="A4" s="29"/>
      <c r="B4" s="30"/>
      <c r="C4" s="30"/>
      <c r="D4" s="32"/>
      <c r="E4" s="30"/>
      <c r="F4" s="29"/>
      <c r="G4" s="30" t="s">
        <v>56</v>
      </c>
      <c r="H4" s="33">
        <v>33</v>
      </c>
      <c r="I4" s="33">
        <v>0</v>
      </c>
      <c r="J4" s="61">
        <f t="shared" ref="J4:J15" si="0">H4*I4</f>
        <v>0</v>
      </c>
    </row>
    <row r="5" ht="14" spans="1:10">
      <c r="A5" s="29"/>
      <c r="B5" s="30"/>
      <c r="C5" s="30"/>
      <c r="D5" s="32"/>
      <c r="E5" s="30"/>
      <c r="F5" s="29"/>
      <c r="G5" s="30" t="s">
        <v>57</v>
      </c>
      <c r="H5" s="33">
        <f>4*5</f>
        <v>20</v>
      </c>
      <c r="I5" s="33">
        <v>0</v>
      </c>
      <c r="J5" s="61">
        <f t="shared" si="0"/>
        <v>0</v>
      </c>
    </row>
    <row r="6" ht="14" spans="1:10">
      <c r="A6" s="29"/>
      <c r="B6" s="30"/>
      <c r="C6" s="30"/>
      <c r="D6" s="32"/>
      <c r="E6" s="30"/>
      <c r="F6" s="29">
        <v>46022</v>
      </c>
      <c r="G6" s="31" t="s">
        <v>104</v>
      </c>
      <c r="H6" s="33">
        <f>4085*6</f>
        <v>24510</v>
      </c>
      <c r="I6" s="33">
        <v>0.042</v>
      </c>
      <c r="J6" s="61">
        <f t="shared" si="0"/>
        <v>1029.42</v>
      </c>
    </row>
    <row r="7" ht="14" spans="1:10">
      <c r="A7" s="29"/>
      <c r="B7" s="30"/>
      <c r="C7" s="30"/>
      <c r="D7" s="32"/>
      <c r="E7" s="30"/>
      <c r="F7" s="29">
        <v>46018</v>
      </c>
      <c r="G7" s="31" t="s">
        <v>105</v>
      </c>
      <c r="H7" s="33">
        <v>4085</v>
      </c>
      <c r="I7" s="33">
        <v>0.23</v>
      </c>
      <c r="J7" s="61">
        <f t="shared" si="0"/>
        <v>939.55</v>
      </c>
    </row>
    <row r="8" ht="14" spans="1:10">
      <c r="A8" s="29"/>
      <c r="B8" s="30"/>
      <c r="C8" s="30"/>
      <c r="D8" s="32"/>
      <c r="E8" s="30"/>
      <c r="F8" s="29"/>
      <c r="G8" s="31" t="s">
        <v>60</v>
      </c>
      <c r="H8" s="33">
        <v>4060</v>
      </c>
      <c r="I8" s="33">
        <v>0.1</v>
      </c>
      <c r="J8" s="61">
        <f t="shared" si="0"/>
        <v>406</v>
      </c>
    </row>
    <row r="9" ht="14" spans="1:10">
      <c r="A9" s="29">
        <v>46014</v>
      </c>
      <c r="B9" s="30" t="s">
        <v>75</v>
      </c>
      <c r="C9" s="31">
        <v>46889</v>
      </c>
      <c r="D9" s="32" t="s">
        <v>106</v>
      </c>
      <c r="E9" s="30" t="s">
        <v>107</v>
      </c>
      <c r="F9" s="29">
        <v>46020</v>
      </c>
      <c r="G9" s="30" t="s">
        <v>108</v>
      </c>
      <c r="H9" s="33">
        <v>4305</v>
      </c>
      <c r="I9" s="33">
        <v>0.85</v>
      </c>
      <c r="J9" s="35">
        <f t="shared" si="0"/>
        <v>3659.25</v>
      </c>
    </row>
    <row r="10" ht="14" spans="1:10">
      <c r="A10" s="29"/>
      <c r="B10" s="30"/>
      <c r="C10" s="30"/>
      <c r="D10" s="32"/>
      <c r="E10" s="30"/>
      <c r="F10" s="29"/>
      <c r="G10" s="30" t="s">
        <v>109</v>
      </c>
      <c r="H10" s="33">
        <v>43</v>
      </c>
      <c r="I10" s="33">
        <v>0</v>
      </c>
      <c r="J10" s="35">
        <f t="shared" si="0"/>
        <v>0</v>
      </c>
    </row>
    <row r="11" ht="14" spans="1:10">
      <c r="A11" s="29"/>
      <c r="B11" s="30"/>
      <c r="C11" s="30"/>
      <c r="D11" s="32"/>
      <c r="E11" s="30"/>
      <c r="F11" s="29"/>
      <c r="G11" s="30" t="s">
        <v>110</v>
      </c>
      <c r="H11" s="33">
        <v>30</v>
      </c>
      <c r="I11" s="33">
        <v>0</v>
      </c>
      <c r="J11" s="35">
        <f t="shared" si="0"/>
        <v>0</v>
      </c>
    </row>
    <row r="12" ht="14" spans="1:10">
      <c r="A12" s="29"/>
      <c r="B12" s="30"/>
      <c r="C12" s="30"/>
      <c r="D12" s="32"/>
      <c r="E12" s="30"/>
      <c r="F12" s="29"/>
      <c r="G12" s="31" t="s">
        <v>58</v>
      </c>
      <c r="H12" s="33">
        <f>4145*4</f>
        <v>16580</v>
      </c>
      <c r="I12" s="33">
        <v>0.042</v>
      </c>
      <c r="J12" s="35">
        <f t="shared" si="0"/>
        <v>696.36</v>
      </c>
    </row>
    <row r="13" ht="14" spans="1:10">
      <c r="A13" s="29"/>
      <c r="B13" s="30"/>
      <c r="C13" s="30"/>
      <c r="D13" s="32"/>
      <c r="E13" s="30"/>
      <c r="F13" s="29">
        <v>46025</v>
      </c>
      <c r="G13" s="31" t="s">
        <v>105</v>
      </c>
      <c r="H13" s="33">
        <v>4145</v>
      </c>
      <c r="I13" s="33">
        <v>0.23</v>
      </c>
      <c r="J13" s="35">
        <f t="shared" si="0"/>
        <v>953.35</v>
      </c>
    </row>
    <row r="14" ht="14" spans="1:10">
      <c r="A14" s="29"/>
      <c r="B14" s="30"/>
      <c r="C14" s="30"/>
      <c r="D14" s="32"/>
      <c r="E14" s="30"/>
      <c r="F14" s="29"/>
      <c r="G14" s="31" t="s">
        <v>111</v>
      </c>
      <c r="H14" s="33">
        <v>4145</v>
      </c>
      <c r="I14" s="33">
        <v>0.22</v>
      </c>
      <c r="J14" s="35">
        <f t="shared" si="0"/>
        <v>911.9</v>
      </c>
    </row>
    <row r="15" ht="14" spans="1:10">
      <c r="A15" s="29"/>
      <c r="B15" s="30"/>
      <c r="C15" s="30"/>
      <c r="D15" s="32"/>
      <c r="E15" s="30"/>
      <c r="F15" s="29"/>
      <c r="G15" s="31" t="s">
        <v>60</v>
      </c>
      <c r="H15" s="33">
        <v>4114</v>
      </c>
      <c r="I15" s="33">
        <v>0.1</v>
      </c>
      <c r="J15" s="35">
        <f t="shared" si="0"/>
        <v>411.4</v>
      </c>
    </row>
    <row r="16" spans="1:10">
      <c r="J16" s="36">
        <f>SUM(J3:J15)</f>
        <v>12294.03</v>
      </c>
    </row>
    <row r="19" ht="28.5" spans="1:10">
      <c r="A19" s="37" t="s">
        <v>79</v>
      </c>
      <c r="B19" s="37"/>
      <c r="C19" s="37"/>
      <c r="D19" s="37"/>
      <c r="E19" s="37"/>
      <c r="F19" s="37"/>
      <c r="G19" s="37"/>
      <c r="H19" s="37"/>
      <c r="I19" s="37"/>
      <c r="J19" s="37"/>
    </row>
    <row r="20" ht="29" spans="1:10">
      <c r="A20" s="38" t="s">
        <v>80</v>
      </c>
      <c r="B20" s="38" t="s">
        <v>81</v>
      </c>
      <c r="C20" s="38" t="s">
        <v>82</v>
      </c>
      <c r="D20" s="39" t="s">
        <v>83</v>
      </c>
      <c r="E20" s="38" t="s">
        <v>84</v>
      </c>
      <c r="F20" s="40" t="s">
        <v>85</v>
      </c>
      <c r="G20" s="38" t="s">
        <v>86</v>
      </c>
      <c r="H20" s="38" t="s">
        <v>87</v>
      </c>
      <c r="I20" s="39" t="s">
        <v>88</v>
      </c>
      <c r="J20" s="38" t="s">
        <v>89</v>
      </c>
    </row>
    <row r="21" ht="28.5" spans="1:10">
      <c r="A21" s="38"/>
      <c r="B21" s="38"/>
      <c r="C21" s="38"/>
      <c r="D21" s="41" t="s">
        <v>90</v>
      </c>
      <c r="E21" s="38"/>
      <c r="F21" s="42" t="s">
        <v>91</v>
      </c>
      <c r="G21" s="38"/>
      <c r="H21" s="38"/>
      <c r="I21" s="43" t="s">
        <v>92</v>
      </c>
      <c r="J21" s="38"/>
    </row>
    <row r="22" spans="1:10">
      <c r="A22" s="44">
        <v>1</v>
      </c>
      <c r="B22" s="45">
        <v>46058</v>
      </c>
      <c r="C22" s="46" t="s">
        <v>93</v>
      </c>
      <c r="D22" s="46" t="s">
        <v>94</v>
      </c>
      <c r="E22" s="62" t="s">
        <v>112</v>
      </c>
      <c r="F22" s="48"/>
      <c r="G22" s="62" t="s">
        <v>113</v>
      </c>
      <c r="H22" s="62">
        <v>3320</v>
      </c>
      <c r="I22" s="49">
        <v>5661.77</v>
      </c>
      <c r="J22" s="50" t="s">
        <v>114</v>
      </c>
    </row>
    <row r="23" spans="1:10">
      <c r="A23" s="51"/>
      <c r="B23" s="52"/>
      <c r="C23" s="53"/>
      <c r="D23" s="53"/>
      <c r="E23" s="47" t="s">
        <v>115</v>
      </c>
      <c r="F23" s="54"/>
      <c r="G23" s="47" t="s">
        <v>113</v>
      </c>
      <c r="H23" s="47">
        <v>24510</v>
      </c>
      <c r="I23" s="55"/>
      <c r="J23" s="56"/>
    </row>
    <row r="24" spans="1:10">
      <c r="A24" s="51"/>
      <c r="B24" s="52"/>
      <c r="C24" s="53"/>
      <c r="D24" s="53"/>
      <c r="E24" s="47" t="s">
        <v>116</v>
      </c>
      <c r="F24" s="54"/>
      <c r="G24" s="47" t="s">
        <v>113</v>
      </c>
      <c r="H24" s="47">
        <v>4060</v>
      </c>
      <c r="I24" s="55"/>
      <c r="J24" s="56"/>
    </row>
    <row r="25" spans="1:10">
      <c r="A25" s="51"/>
      <c r="B25" s="52"/>
      <c r="C25" s="53"/>
      <c r="D25" s="53"/>
      <c r="E25" s="47" t="s">
        <v>117</v>
      </c>
      <c r="F25" s="54"/>
      <c r="G25" s="47" t="s">
        <v>113</v>
      </c>
      <c r="H25" s="47">
        <v>4085</v>
      </c>
      <c r="I25" s="59"/>
      <c r="J25" s="60"/>
    </row>
  </sheetData>
  <autoFilter xmlns:etc="http://www.wps.cn/officeDocument/2017/etCustomData" ref="A1:J16" etc:filterBottomFollowUsedRange="0">
    <extLst/>
  </autoFilter>
  <mergeCells count="29">
    <mergeCell ref="A1:J1"/>
    <mergeCell ref="A19:J19"/>
    <mergeCell ref="A3:A8"/>
    <mergeCell ref="A9:A15"/>
    <mergeCell ref="A20:A21"/>
    <mergeCell ref="A22:A25"/>
    <mergeCell ref="B3:B8"/>
    <mergeCell ref="B9:B15"/>
    <mergeCell ref="B20:B21"/>
    <mergeCell ref="B22:B25"/>
    <mergeCell ref="C3:C8"/>
    <mergeCell ref="C9:C15"/>
    <mergeCell ref="C20:C21"/>
    <mergeCell ref="C22:C25"/>
    <mergeCell ref="D3:D8"/>
    <mergeCell ref="D9:D15"/>
    <mergeCell ref="D22:D25"/>
    <mergeCell ref="E3:E8"/>
    <mergeCell ref="E9:E15"/>
    <mergeCell ref="E20:E21"/>
    <mergeCell ref="F3:F5"/>
    <mergeCell ref="F7:F8"/>
    <mergeCell ref="F9:F12"/>
    <mergeCell ref="F13:F15"/>
    <mergeCell ref="G20:G21"/>
    <mergeCell ref="H20:H21"/>
    <mergeCell ref="I22:I25"/>
    <mergeCell ref="J20:J21"/>
    <mergeCell ref="J22:J25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6"/>
  <sheetViews>
    <sheetView tabSelected="1" workbookViewId="0">
      <selection activeCell="E31" sqref="E31"/>
    </sheetView>
  </sheetViews>
  <sheetFormatPr defaultColWidth="8.72727272727273" defaultRowHeight="16.5"/>
  <cols>
    <col min="1" max="1" width="13.1818181818182" customWidth="1"/>
    <col min="2" max="2" width="10.7272727272727" customWidth="1"/>
    <col min="3" max="3" width="8.27272727272727" style="24" customWidth="1"/>
    <col min="4" max="4" width="22.4545454545455" customWidth="1"/>
    <col min="5" max="5" width="32" customWidth="1"/>
    <col min="6" max="6" width="14.6363636363636" style="25" customWidth="1"/>
    <col min="7" max="7" width="65.3636363636364" customWidth="1"/>
    <col min="8" max="8" width="9.45454545454546" customWidth="1"/>
    <col min="9" max="9" width="12.3636363636364" customWidth="1"/>
    <col min="10" max="10" width="14.6363636363636" customWidth="1"/>
    <col min="11" max="11" width="11.7272727272727"/>
  </cols>
  <sheetData>
    <row r="1" s="1" customFormat="1" ht="22.5" customHeight="1" spans="1:10">
      <c r="A1" s="2" t="s">
        <v>101</v>
      </c>
      <c r="B1" s="3"/>
      <c r="C1" s="26"/>
      <c r="D1" s="4"/>
      <c r="E1" s="3"/>
      <c r="F1" s="27"/>
      <c r="G1" s="3"/>
      <c r="H1" s="3"/>
      <c r="I1" s="3"/>
      <c r="J1" s="3"/>
    </row>
    <row r="2" s="1" customFormat="1" ht="14.5" customHeight="1" spans="1:10">
      <c r="A2" s="5" t="s">
        <v>1</v>
      </c>
      <c r="B2" s="5" t="s">
        <v>2</v>
      </c>
      <c r="C2" s="7" t="s">
        <v>3</v>
      </c>
      <c r="D2" s="6" t="s">
        <v>4</v>
      </c>
      <c r="E2" s="5" t="s">
        <v>5</v>
      </c>
      <c r="F2" s="28" t="s">
        <v>6</v>
      </c>
      <c r="G2" s="7" t="s">
        <v>12</v>
      </c>
      <c r="H2" s="8" t="s">
        <v>13</v>
      </c>
      <c r="I2" s="9" t="s">
        <v>10</v>
      </c>
      <c r="J2" s="10" t="s">
        <v>14</v>
      </c>
    </row>
    <row r="3" ht="14" spans="1:10">
      <c r="A3" s="29">
        <v>46003</v>
      </c>
      <c r="B3" s="30" t="s">
        <v>75</v>
      </c>
      <c r="C3" s="31">
        <v>45966</v>
      </c>
      <c r="D3" s="32" t="s">
        <v>102</v>
      </c>
      <c r="E3" s="30" t="s">
        <v>103</v>
      </c>
      <c r="F3" s="29">
        <v>46018</v>
      </c>
      <c r="G3" s="30" t="s">
        <v>55</v>
      </c>
      <c r="H3" s="33">
        <v>3320</v>
      </c>
      <c r="I3" s="33">
        <v>0.99</v>
      </c>
      <c r="J3" s="34">
        <f t="shared" ref="J3:J15" si="0">H3*I3</f>
        <v>3286.8</v>
      </c>
    </row>
    <row r="4" ht="14" spans="1:10">
      <c r="A4" s="29"/>
      <c r="B4" s="30"/>
      <c r="C4" s="30"/>
      <c r="D4" s="32"/>
      <c r="E4" s="30"/>
      <c r="F4" s="29"/>
      <c r="G4" s="30" t="s">
        <v>56</v>
      </c>
      <c r="H4" s="33">
        <v>33</v>
      </c>
      <c r="I4" s="33">
        <v>0</v>
      </c>
      <c r="J4" s="34">
        <f t="shared" si="0"/>
        <v>0</v>
      </c>
    </row>
    <row r="5" ht="14" spans="1:10">
      <c r="A5" s="29"/>
      <c r="B5" s="30"/>
      <c r="C5" s="30"/>
      <c r="D5" s="32"/>
      <c r="E5" s="30"/>
      <c r="F5" s="29"/>
      <c r="G5" s="30" t="s">
        <v>57</v>
      </c>
      <c r="H5" s="33">
        <f>4*5</f>
        <v>20</v>
      </c>
      <c r="I5" s="33">
        <v>0</v>
      </c>
      <c r="J5" s="34">
        <f t="shared" si="0"/>
        <v>0</v>
      </c>
    </row>
    <row r="6" ht="14" spans="1:10">
      <c r="A6" s="29"/>
      <c r="B6" s="30"/>
      <c r="C6" s="30"/>
      <c r="D6" s="32"/>
      <c r="E6" s="30"/>
      <c r="F6" s="29">
        <v>46022</v>
      </c>
      <c r="G6" s="31" t="s">
        <v>104</v>
      </c>
      <c r="H6" s="33">
        <f>4085*6</f>
        <v>24510</v>
      </c>
      <c r="I6" s="33">
        <v>0.042</v>
      </c>
      <c r="J6" s="34">
        <f t="shared" si="0"/>
        <v>1029.42</v>
      </c>
    </row>
    <row r="7" ht="14" spans="1:10">
      <c r="A7" s="29"/>
      <c r="B7" s="30"/>
      <c r="C7" s="30"/>
      <c r="D7" s="32"/>
      <c r="E7" s="30"/>
      <c r="F7" s="29">
        <v>46018</v>
      </c>
      <c r="G7" s="31" t="s">
        <v>105</v>
      </c>
      <c r="H7" s="33">
        <v>4085</v>
      </c>
      <c r="I7" s="33">
        <v>0.23</v>
      </c>
      <c r="J7" s="34">
        <f t="shared" si="0"/>
        <v>939.55</v>
      </c>
    </row>
    <row r="8" ht="14" spans="1:10">
      <c r="A8" s="29"/>
      <c r="B8" s="30"/>
      <c r="C8" s="30"/>
      <c r="D8" s="32"/>
      <c r="E8" s="30"/>
      <c r="F8" s="29"/>
      <c r="G8" s="31" t="s">
        <v>60</v>
      </c>
      <c r="H8" s="33">
        <v>4060</v>
      </c>
      <c r="I8" s="33">
        <v>0.1</v>
      </c>
      <c r="J8" s="34">
        <f t="shared" si="0"/>
        <v>406</v>
      </c>
    </row>
    <row r="9" ht="14" spans="1:10">
      <c r="A9" s="29">
        <v>46014</v>
      </c>
      <c r="B9" s="30" t="s">
        <v>75</v>
      </c>
      <c r="C9" s="31">
        <v>46889</v>
      </c>
      <c r="D9" s="32" t="s">
        <v>106</v>
      </c>
      <c r="E9" s="30" t="s">
        <v>107</v>
      </c>
      <c r="F9" s="29">
        <v>46020</v>
      </c>
      <c r="G9" s="30" t="s">
        <v>108</v>
      </c>
      <c r="H9" s="33">
        <v>4305</v>
      </c>
      <c r="I9" s="33">
        <v>0.85</v>
      </c>
      <c r="J9" s="35">
        <f t="shared" si="0"/>
        <v>3659.25</v>
      </c>
    </row>
    <row r="10" ht="14" spans="1:10">
      <c r="A10" s="29"/>
      <c r="B10" s="30"/>
      <c r="C10" s="30"/>
      <c r="D10" s="32"/>
      <c r="E10" s="30"/>
      <c r="F10" s="29"/>
      <c r="G10" s="30" t="s">
        <v>109</v>
      </c>
      <c r="H10" s="33">
        <v>43</v>
      </c>
      <c r="I10" s="33">
        <v>0</v>
      </c>
      <c r="J10" s="35">
        <f t="shared" ref="J10:J15" si="1">H10*I10</f>
        <v>0</v>
      </c>
    </row>
    <row r="11" ht="14" spans="1:10">
      <c r="A11" s="29"/>
      <c r="B11" s="30"/>
      <c r="C11" s="30"/>
      <c r="D11" s="32"/>
      <c r="E11" s="30"/>
      <c r="F11" s="29"/>
      <c r="G11" s="30" t="s">
        <v>110</v>
      </c>
      <c r="H11" s="33">
        <v>30</v>
      </c>
      <c r="I11" s="33">
        <v>0</v>
      </c>
      <c r="J11" s="35">
        <f t="shared" si="1"/>
        <v>0</v>
      </c>
    </row>
    <row r="12" ht="14" spans="1:10">
      <c r="A12" s="29"/>
      <c r="B12" s="30"/>
      <c r="C12" s="30"/>
      <c r="D12" s="32"/>
      <c r="E12" s="30"/>
      <c r="F12" s="29"/>
      <c r="G12" s="31" t="s">
        <v>58</v>
      </c>
      <c r="H12" s="33">
        <f>4145*4</f>
        <v>16580</v>
      </c>
      <c r="I12" s="33">
        <v>0.042</v>
      </c>
      <c r="J12" s="35">
        <f t="shared" si="1"/>
        <v>696.36</v>
      </c>
    </row>
    <row r="13" ht="14" spans="1:10">
      <c r="A13" s="29"/>
      <c r="B13" s="30"/>
      <c r="C13" s="30"/>
      <c r="D13" s="32"/>
      <c r="E13" s="30"/>
      <c r="F13" s="29">
        <v>46025</v>
      </c>
      <c r="G13" s="31" t="s">
        <v>105</v>
      </c>
      <c r="H13" s="33">
        <v>4145</v>
      </c>
      <c r="I13" s="33">
        <v>0.23</v>
      </c>
      <c r="J13" s="35">
        <f t="shared" si="1"/>
        <v>953.35</v>
      </c>
    </row>
    <row r="14" ht="14" spans="1:10">
      <c r="A14" s="29"/>
      <c r="B14" s="30"/>
      <c r="C14" s="30"/>
      <c r="D14" s="32"/>
      <c r="E14" s="30"/>
      <c r="F14" s="29"/>
      <c r="G14" s="31" t="s">
        <v>111</v>
      </c>
      <c r="H14" s="33">
        <v>4145</v>
      </c>
      <c r="I14" s="33">
        <v>0.22</v>
      </c>
      <c r="J14" s="35">
        <f t="shared" si="1"/>
        <v>911.9</v>
      </c>
    </row>
    <row r="15" ht="14" spans="1:10">
      <c r="A15" s="29"/>
      <c r="B15" s="30"/>
      <c r="C15" s="30"/>
      <c r="D15" s="32"/>
      <c r="E15" s="30"/>
      <c r="F15" s="29"/>
      <c r="G15" s="31" t="s">
        <v>60</v>
      </c>
      <c r="H15" s="33">
        <v>4114</v>
      </c>
      <c r="I15" s="33">
        <v>0.1</v>
      </c>
      <c r="J15" s="35">
        <f t="shared" si="1"/>
        <v>411.4</v>
      </c>
    </row>
    <row r="16" spans="1:10">
      <c r="J16" s="36">
        <f>SUM(J3:J15)</f>
        <v>12294.03</v>
      </c>
    </row>
    <row r="19" ht="28.5" spans="1:10">
      <c r="A19" s="37" t="s">
        <v>79</v>
      </c>
      <c r="B19" s="37"/>
      <c r="C19" s="37"/>
      <c r="D19" s="37"/>
      <c r="E19" s="37"/>
      <c r="F19" s="37"/>
      <c r="G19" s="37"/>
      <c r="H19" s="37"/>
      <c r="I19" s="37"/>
      <c r="J19" s="37"/>
    </row>
    <row r="20" ht="29" spans="1:10">
      <c r="A20" s="38" t="s">
        <v>80</v>
      </c>
      <c r="B20" s="38" t="s">
        <v>81</v>
      </c>
      <c r="C20" s="38" t="s">
        <v>82</v>
      </c>
      <c r="D20" s="39" t="s">
        <v>83</v>
      </c>
      <c r="E20" s="38" t="s">
        <v>84</v>
      </c>
      <c r="F20" s="40" t="s">
        <v>85</v>
      </c>
      <c r="G20" s="38" t="s">
        <v>86</v>
      </c>
      <c r="H20" s="38" t="s">
        <v>87</v>
      </c>
      <c r="I20" s="39" t="s">
        <v>88</v>
      </c>
      <c r="J20" s="38" t="s">
        <v>89</v>
      </c>
    </row>
    <row r="21" ht="28.5" spans="1:10">
      <c r="A21" s="38"/>
      <c r="B21" s="38"/>
      <c r="C21" s="38"/>
      <c r="D21" s="41" t="s">
        <v>90</v>
      </c>
      <c r="E21" s="38"/>
      <c r="F21" s="42" t="s">
        <v>91</v>
      </c>
      <c r="G21" s="38"/>
      <c r="H21" s="38"/>
      <c r="I21" s="43" t="s">
        <v>92</v>
      </c>
      <c r="J21" s="38"/>
    </row>
    <row r="22" spans="1:10">
      <c r="A22" s="44">
        <v>1</v>
      </c>
      <c r="B22" s="45">
        <v>46063</v>
      </c>
      <c r="C22" s="46" t="s">
        <v>93</v>
      </c>
      <c r="D22" s="46" t="s">
        <v>94</v>
      </c>
      <c r="E22" s="47" t="s">
        <v>112</v>
      </c>
      <c r="F22" s="48"/>
      <c r="G22" s="47" t="s">
        <v>113</v>
      </c>
      <c r="H22" s="47">
        <v>4305</v>
      </c>
      <c r="I22" s="49">
        <v>6632.26</v>
      </c>
      <c r="J22" s="50" t="s">
        <v>118</v>
      </c>
    </row>
    <row r="23" spans="1:10">
      <c r="A23" s="51"/>
      <c r="B23" s="52"/>
      <c r="C23" s="53"/>
      <c r="D23" s="53"/>
      <c r="E23" s="47" t="s">
        <v>116</v>
      </c>
      <c r="F23" s="54"/>
      <c r="G23" s="47" t="s">
        <v>113</v>
      </c>
      <c r="H23" s="47">
        <v>4114</v>
      </c>
      <c r="I23" s="55"/>
      <c r="J23" s="56"/>
    </row>
    <row r="24" spans="1:10">
      <c r="A24" s="51"/>
      <c r="B24" s="52"/>
      <c r="C24" s="53"/>
      <c r="D24" s="53"/>
      <c r="E24" s="47" t="s">
        <v>117</v>
      </c>
      <c r="F24" s="54"/>
      <c r="G24" s="47" t="s">
        <v>113</v>
      </c>
      <c r="H24" s="47">
        <v>4145</v>
      </c>
      <c r="I24" s="55"/>
      <c r="J24" s="56"/>
    </row>
    <row r="25" spans="1:10">
      <c r="A25" s="51"/>
      <c r="B25" s="52"/>
      <c r="C25" s="53"/>
      <c r="D25" s="53"/>
      <c r="E25" s="47" t="s">
        <v>119</v>
      </c>
      <c r="F25" s="54"/>
      <c r="G25" s="47" t="s">
        <v>113</v>
      </c>
      <c r="H25" s="47">
        <v>4145</v>
      </c>
      <c r="I25" s="57"/>
      <c r="J25" s="58"/>
    </row>
    <row r="26" spans="1:10">
      <c r="A26" s="51"/>
      <c r="B26" s="52"/>
      <c r="C26" s="53"/>
      <c r="D26" s="53"/>
      <c r="E26" s="47" t="s">
        <v>120</v>
      </c>
      <c r="F26" s="54"/>
      <c r="G26" s="47" t="s">
        <v>113</v>
      </c>
      <c r="H26" s="47">
        <v>16580</v>
      </c>
      <c r="I26" s="59"/>
      <c r="J26" s="60"/>
    </row>
  </sheetData>
  <autoFilter xmlns:etc="http://www.wps.cn/officeDocument/2017/etCustomData" ref="A1:J16" etc:filterBottomFollowUsedRange="0">
    <extLst/>
  </autoFilter>
  <mergeCells count="29">
    <mergeCell ref="A1:J1"/>
    <mergeCell ref="A19:J19"/>
    <mergeCell ref="A3:A8"/>
    <mergeCell ref="A9:A15"/>
    <mergeCell ref="A20:A21"/>
    <mergeCell ref="A22:A26"/>
    <mergeCell ref="B3:B8"/>
    <mergeCell ref="B9:B15"/>
    <mergeCell ref="B20:B21"/>
    <mergeCell ref="B22:B26"/>
    <mergeCell ref="C3:C8"/>
    <mergeCell ref="C9:C15"/>
    <mergeCell ref="C20:C21"/>
    <mergeCell ref="C22:C26"/>
    <mergeCell ref="D3:D8"/>
    <mergeCell ref="D9:D15"/>
    <mergeCell ref="D22:D26"/>
    <mergeCell ref="E3:E8"/>
    <mergeCell ref="E9:E15"/>
    <mergeCell ref="E20:E21"/>
    <mergeCell ref="F3:F5"/>
    <mergeCell ref="F7:F8"/>
    <mergeCell ref="F9:F12"/>
    <mergeCell ref="F13:F15"/>
    <mergeCell ref="G20:G21"/>
    <mergeCell ref="H20:H21"/>
    <mergeCell ref="I22:I26"/>
    <mergeCell ref="J20:J21"/>
    <mergeCell ref="J22:J26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1"/>
  <sheetViews>
    <sheetView workbookViewId="0">
      <selection activeCell="C35" sqref="C35"/>
    </sheetView>
  </sheetViews>
  <sheetFormatPr defaultColWidth="8.72727272727273" defaultRowHeight="14"/>
  <cols>
    <col min="1" max="1" width="16" style="1" customWidth="1"/>
    <col min="2" max="2" width="13" style="1" customWidth="1"/>
    <col min="3" max="3" width="9.09090909090909" style="1" customWidth="1"/>
    <col min="4" max="4" width="15" style="1" customWidth="1"/>
    <col min="5" max="5" width="24.8181818181818" style="1" customWidth="1"/>
    <col min="6" max="6" width="49.6363636363636" style="1" customWidth="1"/>
    <col min="7" max="7" width="12.9090909090909" style="1" customWidth="1"/>
    <col min="8" max="8" width="11.5454545454545" style="1" customWidth="1"/>
    <col min="9" max="9" width="12.9090909090909" style="1" customWidth="1"/>
    <col min="10" max="10" width="23" style="1" customWidth="1"/>
    <col min="11" max="16384" width="8.72727272727273" style="1"/>
  </cols>
  <sheetData>
    <row r="1" s="1" customFormat="1" ht="21" spans="1:9">
      <c r="A1" s="2" t="s">
        <v>121</v>
      </c>
      <c r="B1" s="3"/>
      <c r="C1" s="3"/>
      <c r="D1" s="4"/>
      <c r="E1" s="3"/>
      <c r="F1" s="3"/>
      <c r="G1" s="3"/>
      <c r="H1" s="3"/>
      <c r="I1" s="3"/>
    </row>
    <row r="2" s="1" customFormat="1" spans="1:9">
      <c r="A2" s="5" t="s">
        <v>122</v>
      </c>
      <c r="B2" s="5" t="s">
        <v>123</v>
      </c>
      <c r="C2" s="5" t="s">
        <v>124</v>
      </c>
      <c r="D2" s="6" t="s">
        <v>4</v>
      </c>
      <c r="E2" s="5" t="s">
        <v>125</v>
      </c>
      <c r="F2" s="7" t="s">
        <v>126</v>
      </c>
      <c r="G2" s="8" t="s">
        <v>127</v>
      </c>
      <c r="H2" s="9" t="s">
        <v>128</v>
      </c>
      <c r="I2" s="10" t="s">
        <v>129</v>
      </c>
    </row>
    <row r="3" s="1" customFormat="1" ht="16" customHeight="1" spans="1:9">
      <c r="A3" s="11">
        <v>45404</v>
      </c>
      <c r="B3" s="12" t="s">
        <v>15</v>
      </c>
      <c r="C3" s="13" t="s">
        <v>130</v>
      </c>
      <c r="D3" s="14" t="s">
        <v>131</v>
      </c>
      <c r="E3" s="13" t="s">
        <v>132</v>
      </c>
      <c r="F3" s="15" t="s">
        <v>133</v>
      </c>
      <c r="G3" s="15">
        <v>32500</v>
      </c>
      <c r="H3" s="15">
        <v>0.13</v>
      </c>
      <c r="I3" s="15">
        <f t="shared" ref="I3:I9" si="0">G3*H3</f>
        <v>4225</v>
      </c>
    </row>
    <row r="4" s="1" customFormat="1" ht="16" customHeight="1" spans="1:9">
      <c r="A4" s="16"/>
      <c r="B4" s="17"/>
      <c r="C4" s="18"/>
      <c r="D4" s="19"/>
      <c r="E4" s="18"/>
      <c r="F4" s="15" t="s">
        <v>134</v>
      </c>
      <c r="G4" s="15">
        <f>G3*4</f>
        <v>130000</v>
      </c>
      <c r="H4" s="15">
        <v>0.042</v>
      </c>
      <c r="I4" s="15">
        <f t="shared" si="0"/>
        <v>5460</v>
      </c>
    </row>
    <row r="5" s="1" customFormat="1" ht="16" customHeight="1" spans="1:9">
      <c r="A5" s="16"/>
      <c r="B5" s="17"/>
      <c r="C5" s="18"/>
      <c r="D5" s="19"/>
      <c r="E5" s="18"/>
      <c r="F5" s="20" t="s">
        <v>135</v>
      </c>
      <c r="G5" s="20">
        <v>32500</v>
      </c>
      <c r="H5" s="20">
        <v>0.03</v>
      </c>
      <c r="I5" s="20">
        <f t="shared" si="0"/>
        <v>975</v>
      </c>
    </row>
    <row r="6" s="1" customFormat="1" ht="16" customHeight="1" spans="1:9">
      <c r="A6" s="16"/>
      <c r="B6" s="17"/>
      <c r="C6" s="18"/>
      <c r="D6" s="19"/>
      <c r="E6" s="18"/>
      <c r="F6" s="20" t="s">
        <v>136</v>
      </c>
      <c r="G6" s="20">
        <v>32500</v>
      </c>
      <c r="H6" s="20">
        <v>0.25</v>
      </c>
      <c r="I6" s="20">
        <f t="shared" si="0"/>
        <v>8125</v>
      </c>
    </row>
    <row r="7" s="1" customFormat="1" ht="16" customHeight="1" spans="1:9">
      <c r="A7" s="16"/>
      <c r="B7" s="17"/>
      <c r="C7" s="18"/>
      <c r="D7" s="19"/>
      <c r="E7" s="18"/>
      <c r="F7" s="20" t="s">
        <v>21</v>
      </c>
      <c r="G7" s="20">
        <v>32500</v>
      </c>
      <c r="H7" s="20">
        <v>0.294</v>
      </c>
      <c r="I7" s="20">
        <f t="shared" si="0"/>
        <v>9555</v>
      </c>
    </row>
    <row r="8" s="1" customFormat="1" ht="16" customHeight="1" spans="1:9">
      <c r="A8" s="16"/>
      <c r="B8" s="17"/>
      <c r="C8" s="18"/>
      <c r="D8" s="19"/>
      <c r="E8" s="18"/>
      <c r="F8" s="20" t="s">
        <v>137</v>
      </c>
      <c r="G8" s="20">
        <v>32500</v>
      </c>
      <c r="H8" s="20">
        <v>0</v>
      </c>
      <c r="I8" s="20">
        <f t="shared" si="0"/>
        <v>0</v>
      </c>
    </row>
    <row r="9" s="1" customFormat="1" ht="16" customHeight="1" spans="1:9">
      <c r="A9" s="16"/>
      <c r="B9" s="17"/>
      <c r="C9" s="18"/>
      <c r="D9" s="19"/>
      <c r="E9" s="18"/>
      <c r="F9" s="20" t="s">
        <v>22</v>
      </c>
      <c r="G9" s="20">
        <v>32500</v>
      </c>
      <c r="H9" s="20">
        <v>0.116</v>
      </c>
      <c r="I9" s="20">
        <f t="shared" si="0"/>
        <v>3770</v>
      </c>
    </row>
    <row r="10" s="1" customFormat="1" ht="17.5" spans="1:9">
      <c r="A10" s="21" t="s">
        <v>49</v>
      </c>
      <c r="B10" s="21"/>
      <c r="C10" s="21"/>
      <c r="D10" s="21"/>
      <c r="E10" s="21"/>
      <c r="F10" s="21"/>
      <c r="G10" s="21"/>
      <c r="H10" s="21"/>
      <c r="I10" s="22">
        <f>SUM(I3:I9)</f>
        <v>32110</v>
      </c>
    </row>
    <row r="11" s="1" customFormat="1" ht="17.5" spans="1:9">
      <c r="A11" s="23"/>
      <c r="B11" s="23"/>
      <c r="C11" s="23"/>
      <c r="D11" s="23"/>
      <c r="E11" s="23"/>
      <c r="F11" s="23"/>
      <c r="G11" s="23"/>
      <c r="H11" s="23"/>
      <c r="I11" s="23"/>
    </row>
  </sheetData>
  <mergeCells count="6">
    <mergeCell ref="A1:I1"/>
    <mergeCell ref="A3:A9"/>
    <mergeCell ref="B3:B9"/>
    <mergeCell ref="C3:C9"/>
    <mergeCell ref="D3:D9"/>
    <mergeCell ref="E3:E9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2024-5月-7月-已开票</vt:lpstr>
      <vt:lpstr>8月</vt:lpstr>
      <vt:lpstr>1月对账单</vt:lpstr>
      <vt:lpstr>1月对账单 (2)</vt:lpstr>
      <vt:lpstr>4月已开票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Z&amp;M&amp;L</cp:lastModifiedBy>
  <dcterms:created xsi:type="dcterms:W3CDTF">2017-08-21T10:11:00Z</dcterms:created>
  <dcterms:modified xsi:type="dcterms:W3CDTF">2026-02-10T01:23:42Z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9FAAFD8B5014488185594E6492FB333D_13</vt:lpwstr>
  </property>
  <property fmtid="{D5CDD505-2E9C-101B-9397-08002B2CF9AE}" pid="4" name="CalculationRule">
    <vt:i4>0</vt:i4>
  </property>
</Properties>
</file>