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4"/>
  </bookViews>
  <sheets>
    <sheet name="12月" sheetId="33" r:id="rId1"/>
    <sheet name="2026年1月" sheetId="34" r:id="rId2"/>
    <sheet name="2026年1月 (2)" sheetId="35" r:id="rId3"/>
    <sheet name="2026年1月 (3)" sheetId="36" r:id="rId4"/>
    <sheet name="美金" sheetId="31" r:id="rId5"/>
  </sheets>
  <definedNames>
    <definedName name="_xlnm._FilterDatabase" localSheetId="0" hidden="1">'12月'!$A$1:$I$23</definedName>
    <definedName name="_xlnm._FilterDatabase" localSheetId="4" hidden="1">美金!$A$1:$I$8</definedName>
    <definedName name="_xlnm._FilterDatabase" localSheetId="1" hidden="1">'2026年1月'!$A$1:$I$37</definedName>
    <definedName name="_xlnm._FilterDatabase" localSheetId="2" hidden="1">'2026年1月 (2)'!$A$1:$I$29</definedName>
    <definedName name="_xlnm._FilterDatabase" localSheetId="3" hidden="1">'2026年1月 (3)'!$A$1:$I$29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<sst xmlns="http://schemas.openxmlformats.org/spreadsheetml/2006/main" count="491" uniqueCount="133">
  <si>
    <t>凯瑞2025对 账 单-Recall</t>
  </si>
  <si>
    <t>下单时间</t>
  </si>
  <si>
    <t>客户联系人</t>
  </si>
  <si>
    <t>PO号</t>
  </si>
  <si>
    <t>睿颢合同号</t>
  </si>
  <si>
    <t>款号</t>
  </si>
  <si>
    <t>品名</t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</si>
  <si>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</si>
  <si>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t>单价</t>
  </si>
  <si>
    <t>金额(RMB)</t>
  </si>
  <si>
    <t>Amber</t>
  </si>
  <si>
    <t>88085
89653
88088</t>
  </si>
  <si>
    <t>RKRBSKD0027</t>
  </si>
  <si>
    <t>POTTER 5868-008-700
China 女上装 补单2</t>
  </si>
  <si>
    <t>白色RFID织标WLBCRFI013-65*20mm</t>
  </si>
  <si>
    <t>白色RFID织标WLBCRFI013-65*20mm-免费损耗1%</t>
  </si>
  <si>
    <t>白色缎带洗标CLBCGEN003*5页-60*25mm（加页码）</t>
  </si>
  <si>
    <t>白色挂耳LPBCGEN001-8*26mm</t>
  </si>
  <si>
    <t>42702
43343</t>
  </si>
  <si>
    <t>RKRBSKD0041</t>
  </si>
  <si>
    <t>CHACHI 1232-008-106/300/401
China 女吊带</t>
  </si>
  <si>
    <t>白织标-55*10mm 
WLBCGEN015 (BKWOL24005)</t>
  </si>
  <si>
    <t>白色缎带芯片洗标CLBCRFI001-60*25mm-RFID</t>
  </si>
  <si>
    <t>白色缎带芯片洗标CLBCRFI001-60*25mm-RFID大货样</t>
  </si>
  <si>
    <t>白色缎带洗标CLBCGEN003*5页-60*25mm（加页码)</t>
  </si>
  <si>
    <t>白色吊牌HPBCRFI001-60*95mm-RFID LOGO</t>
  </si>
  <si>
    <t>黑色 吊绳 MRBCGEN004-320*1.5mm</t>
  </si>
  <si>
    <t>Angelina</t>
  </si>
  <si>
    <t>RKRBSKD0044</t>
  </si>
  <si>
    <t>/</t>
  </si>
  <si>
    <t>台式RFID机器</t>
  </si>
  <si>
    <t>44557
45328</t>
  </si>
  <si>
    <t>RKRBSKD0047</t>
  </si>
  <si>
    <t>VERSALLES 1497-008-251/400
China 女上装</t>
  </si>
  <si>
    <t>白织标-55*10mm
WLBCGEN015（ BKWOL24005）</t>
  </si>
  <si>
    <t>白色缎带洗标CLBCGEN003*4页-60*25mm-251色</t>
  </si>
  <si>
    <t>白色缎带洗标CLBCGEN003*4页-60*25mm-400色</t>
  </si>
  <si>
    <t>白色吊牌HPBCGEN011-60*95mm-RFID LOGO-新版</t>
  </si>
  <si>
    <t>凯瑞2026对 账 单-Recall</t>
  </si>
  <si>
    <t>45202
45268</t>
  </si>
  <si>
    <t>RKRBSKD0048</t>
  </si>
  <si>
    <t>UNI. TOBLE 1562-545-407
Cambodia 女上装</t>
  </si>
  <si>
    <t>白色RFID织标WLBCRFI013-65*20mm-大货样</t>
  </si>
  <si>
    <t>白色缎带洗标CLBCGEN003*4页-60*25mm</t>
  </si>
  <si>
    <t>空白标BKKBXM24002（60*25mm）</t>
  </si>
  <si>
    <t>45580
45592</t>
  </si>
  <si>
    <t>RKRBSKD0050</t>
  </si>
  <si>
    <t>FALFLE 1617-128-717
China 女下装</t>
  </si>
  <si>
    <t>蓝黑RFID织标WLBCRFI020（BKWOR25002）-65*20mm</t>
  </si>
  <si>
    <t>蓝黑RFID织标WLBCRFI020（BKWOR25002）-65*20mm-免费损耗1%</t>
  </si>
  <si>
    <t>蓝黑RFID织标WLBCRFI020（BKWOR25002）-65*20mm-大货样</t>
  </si>
  <si>
    <t>蓝黑主标WLBCGEN033 （ BKWOL24026）-32*15mm</t>
  </si>
  <si>
    <t>白色缎带洗标CLBCGEN003*5页-60*25mm</t>
  </si>
  <si>
    <t>蓝黑吊牌HPBCRFI005（BKHTP24007）-120*45mm（背面黑压印）-RFID LOGO</t>
  </si>
  <si>
    <t>46706
46711</t>
  </si>
  <si>
    <t>RKRBSKD0052</t>
  </si>
  <si>
    <t>VERSALLES 1497-008-600
China 女上装 翻单1</t>
  </si>
  <si>
    <t>47789
47793</t>
  </si>
  <si>
    <t>RKRBSKD0053</t>
  </si>
  <si>
    <t>LAMBORGHIN 0933-777-122
Cambodia 女上装</t>
  </si>
  <si>
    <t>RKRBSKD0054</t>
  </si>
  <si>
    <t>FALFLE 1617-128-717
China 女下装 补单</t>
  </si>
  <si>
    <t>RKRBSKD0055</t>
  </si>
  <si>
    <t>CHACHI 1232-008
China 女吊带 补单</t>
  </si>
  <si>
    <t>44557
45328
46706
46711</t>
  </si>
  <si>
    <t>RKRBSKD0057</t>
  </si>
  <si>
    <t>VERSALLES 1497-008
China 女上装 补单</t>
  </si>
  <si>
    <t>RKRBSKD0058</t>
  </si>
  <si>
    <t>CHACHI 1232-008-300
China 女吊带 补单2</t>
  </si>
  <si>
    <t>白色缎带洗标CLBCGEN003*1页-60*25mm（ XS条码页)</t>
  </si>
  <si>
    <t>44467
45316</t>
  </si>
  <si>
    <t>RKRBSKD0060</t>
  </si>
  <si>
    <t>LOLI 1480-008-406/717
Cambodia 女上装 补单2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</si>
  <si>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</si>
  <si>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</si>
  <si>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</si>
  <si>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</si>
  <si>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</si>
  <si>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</si>
  <si>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</si>
  <si>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</si>
  <si>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</si>
  <si>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</si>
  <si>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</si>
  <si>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</si>
  <si>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</si>
  <si>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</si>
  <si>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凯瑞</t>
  </si>
  <si>
    <t>苏州凯瑞蒂芙贸易有限公司</t>
  </si>
  <si>
    <t>商标</t>
  </si>
  <si>
    <t>套</t>
  </si>
  <si>
    <t>1232/008</t>
  </si>
  <si>
    <t>49441
49442</t>
  </si>
  <si>
    <t>RKRBSKD0059</t>
  </si>
  <si>
    <t>VIOLETA 2039-008-106/600
Cambodia 女上装</t>
  </si>
  <si>
    <t>白色RFID织标WLBCRFI013-65*20mm（+5%）</t>
  </si>
  <si>
    <t>白色挂耳LPBCGEN001-8*26mm（+5%）</t>
  </si>
  <si>
    <t>白色缎带洗标CLBCGEN003*5页-60*25mm（+5%）</t>
  </si>
  <si>
    <t>空白标BKKBXM24002（60*25mm）（+5%）</t>
  </si>
  <si>
    <t>白色吊牌HPBCGEN011-60*95mm-RFID LOGO-新版（+5%）</t>
  </si>
  <si>
    <t>RKRBSKD0061</t>
  </si>
  <si>
    <t>VERSALLES 1497-008-251
China 女上装  补单2</t>
  </si>
  <si>
    <t>RKRBSKD0062</t>
  </si>
  <si>
    <t>VERSALLES 1497-008-600
China 女上装 翻单1 补单</t>
  </si>
  <si>
    <t>RKRBSKD0063</t>
  </si>
  <si>
    <t>FALFLE 1617-128-717
China 女下装 补单2</t>
  </si>
  <si>
    <t>RKRBSKD0064</t>
  </si>
  <si>
    <t>VERSALLES 1497-008
China 女上装 补单3</t>
  </si>
  <si>
    <t>1617/128</t>
  </si>
  <si>
    <t>0933/777；SZKR2613150005</t>
  </si>
  <si>
    <t>2039/008；SZKR2613150012</t>
  </si>
  <si>
    <t>开票</t>
  </si>
  <si>
    <t>系统</t>
  </si>
  <si>
    <t>平衡项</t>
  </si>
  <si>
    <t>数量(片）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</si>
  <si>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</si>
  <si>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数量</t>
  </si>
  <si>
    <t>人民币单价</t>
  </si>
  <si>
    <t>41007
41297</t>
  </si>
  <si>
    <t>RKRBSKD0035</t>
  </si>
  <si>
    <t>LAMBORGHIN 0933-008、0933-222
Cambodia 女连衣裙 补单2</t>
  </si>
  <si>
    <t>缎带BSK警告标  ADBCGEN002-120*55mm</t>
  </si>
  <si>
    <t>RKRBSKD0039</t>
  </si>
  <si>
    <t>TOBLERONE 1208-008-407
Cambodia 女衬衫 补单</t>
  </si>
  <si>
    <t>44489
44490</t>
  </si>
  <si>
    <t>RKRBSKD0046</t>
  </si>
  <si>
    <t>COSTA 1486-008-300/406
Cambodia 女上装</t>
  </si>
  <si>
    <t>RKRBSKD0051</t>
  </si>
  <si>
    <t>COSTA 1486-008-300/406
Cambodia 女上装 补单</t>
  </si>
  <si>
    <t>RKRBSKD0056</t>
  </si>
  <si>
    <t>LOLI 1480-008-717
Cambodia 女上装 补单</t>
  </si>
  <si>
    <t>绍兴市品颖纺织品有限公司</t>
  </si>
  <si>
    <t>提示标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</si>
</sst>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_);[Red]\(\¥#,##0.00\)"/>
    <numFmt numFmtId="178" formatCode="0.00_ "/>
    <numFmt numFmtId="179" formatCode="0_ 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trike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25" fillId="9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</cellStyleXfs>
  <cellXfs count="6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58" fontId="11" fillId="0" borderId="2" xfId="0" applyNumberFormat="1" applyFont="1" applyFill="1" applyBorder="1" applyAlignment="1">
      <alignment horizontal="center" vertical="center" wrapText="1"/>
    </xf>
    <xf numFmtId="7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78" fontId="9" fillId="0" borderId="0" xfId="0" applyNumberFormat="1" applyFont="1" applyFill="1" applyAlignment="1">
      <alignment horizontal="center" vertical="center"/>
    </xf>
    <xf numFmtId="7" fontId="11" fillId="4" borderId="2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7" fontId="11" fillId="5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7" fontId="11" fillId="0" borderId="2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E14" sqref="E14:E2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5.8181818181818" style="1" customWidth="1"/>
    <col min="6" max="6" width="66.0909090909091" style="1" customWidth="1"/>
    <col min="7" max="7" width="10.3636363636364" style="1" customWidth="1"/>
    <col min="8" max="8" width="10.3636363636364" style="2" customWidth="1"/>
    <col min="9" max="9" width="14.2727272727273" style="1" customWidth="1"/>
    <col min="10" max="10" width="7.54545454545455" style="1" customWidth="1"/>
    <col min="11" max="14" width="8.72727272727273" style="1"/>
    <col min="15" max="15" width="12.8181818181818" style="1"/>
    <col min="16" max="16384" width="8.72727272727273" style="1"/>
  </cols>
  <sheetData>
    <row r="1" s="1" customFormat="1" ht="21" spans="1:9">
      <c r="A1" s="4" t="s">
        <v>0</v>
      </c>
      <c r="B1" s="5"/>
      <c r="C1" s="5"/>
      <c r="D1" s="6"/>
      <c r="E1" s="5"/>
      <c r="F1" s="5"/>
      <c r="G1" s="5"/>
      <c r="H1" s="7"/>
      <c r="I1" s="5"/>
    </row>
    <row r="2" s="1" customFormat="1" spans="1:9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39" t="s">
        <v>7</v>
      </c>
      <c r="H2" s="12" t="s">
        <v>8</v>
      </c>
      <c r="I2" s="40" t="s">
        <v>9</v>
      </c>
    </row>
    <row r="3" ht="16.5" spans="1:9">
      <c r="A3" s="14">
        <v>45933</v>
      </c>
      <c r="B3" s="22" t="s">
        <v>10</v>
      </c>
      <c r="C3" s="23" t="s">
        <v>11</v>
      </c>
      <c r="D3" s="24" t="s">
        <v>12</v>
      </c>
      <c r="E3" s="23" t="s">
        <v>13</v>
      </c>
      <c r="F3" s="48" t="s">
        <v>14</v>
      </c>
      <c r="G3" s="58">
        <v>666</v>
      </c>
      <c r="H3" s="25">
        <v>0.85</v>
      </c>
      <c r="I3" s="59">
        <f t="shared" ref="I3:I22" si="0">G3*H3</f>
        <v>566.1</v>
      </c>
    </row>
    <row r="4" ht="16.5" spans="1:9">
      <c r="A4" s="14"/>
      <c r="B4" s="22"/>
      <c r="C4" s="23"/>
      <c r="D4" s="24"/>
      <c r="E4" s="23"/>
      <c r="F4" s="48" t="s">
        <v>15</v>
      </c>
      <c r="G4" s="25">
        <v>7</v>
      </c>
      <c r="H4" s="25">
        <v>0</v>
      </c>
      <c r="I4" s="59">
        <f t="shared" si="0"/>
        <v>0</v>
      </c>
    </row>
    <row r="5" ht="16.5" spans="1:9">
      <c r="A5" s="14"/>
      <c r="B5" s="22"/>
      <c r="C5" s="23"/>
      <c r="D5" s="24"/>
      <c r="E5" s="23"/>
      <c r="F5" s="25" t="s">
        <v>16</v>
      </c>
      <c r="G5" s="25">
        <f>676*5</f>
        <v>3380</v>
      </c>
      <c r="H5" s="25">
        <v>0.042</v>
      </c>
      <c r="I5" s="59">
        <f t="shared" si="0"/>
        <v>141.96</v>
      </c>
    </row>
    <row r="6" ht="16.5" spans="1:9">
      <c r="A6" s="14"/>
      <c r="B6" s="22"/>
      <c r="C6" s="23"/>
      <c r="D6" s="24"/>
      <c r="E6" s="23"/>
      <c r="F6" s="25" t="s">
        <v>17</v>
      </c>
      <c r="G6" s="25">
        <v>676</v>
      </c>
      <c r="H6" s="25">
        <v>0.035</v>
      </c>
      <c r="I6" s="59">
        <f t="shared" si="0"/>
        <v>23.66</v>
      </c>
    </row>
    <row r="7" ht="33" spans="1:9">
      <c r="A7" s="14">
        <v>45967</v>
      </c>
      <c r="B7" s="22" t="s">
        <v>10</v>
      </c>
      <c r="C7" s="23" t="s">
        <v>18</v>
      </c>
      <c r="D7" s="24" t="s">
        <v>19</v>
      </c>
      <c r="E7" s="23" t="s">
        <v>20</v>
      </c>
      <c r="F7" s="48" t="s">
        <v>21</v>
      </c>
      <c r="G7" s="25">
        <f t="shared" ref="G7:G12" si="1">101502+30</f>
        <v>101532</v>
      </c>
      <c r="H7" s="19">
        <v>0.1</v>
      </c>
      <c r="I7" s="59">
        <f t="shared" si="0"/>
        <v>10153.2</v>
      </c>
    </row>
    <row r="8" ht="16.5" spans="1:9">
      <c r="A8" s="14"/>
      <c r="B8" s="22"/>
      <c r="C8" s="23"/>
      <c r="D8" s="24"/>
      <c r="E8" s="23"/>
      <c r="F8" s="25" t="s">
        <v>22</v>
      </c>
      <c r="G8" s="25">
        <f t="shared" si="1"/>
        <v>101532</v>
      </c>
      <c r="H8" s="19">
        <v>0.58</v>
      </c>
      <c r="I8" s="59">
        <f t="shared" si="0"/>
        <v>58888.56</v>
      </c>
    </row>
    <row r="9" ht="16.5" spans="1:9">
      <c r="A9" s="14"/>
      <c r="B9" s="22"/>
      <c r="C9" s="23"/>
      <c r="D9" s="24"/>
      <c r="E9" s="23"/>
      <c r="F9" s="25" t="s">
        <v>23</v>
      </c>
      <c r="G9" s="25">
        <f>4*5*3</f>
        <v>60</v>
      </c>
      <c r="H9" s="25">
        <v>0</v>
      </c>
      <c r="I9" s="59">
        <f t="shared" si="0"/>
        <v>0</v>
      </c>
    </row>
    <row r="10" ht="16.5" spans="1:9">
      <c r="A10" s="14"/>
      <c r="B10" s="22"/>
      <c r="C10" s="23"/>
      <c r="D10" s="24"/>
      <c r="E10" s="23"/>
      <c r="F10" s="25" t="s">
        <v>24</v>
      </c>
      <c r="G10" s="25">
        <f>101532*5</f>
        <v>507660</v>
      </c>
      <c r="H10" s="19">
        <v>0.042</v>
      </c>
      <c r="I10" s="59">
        <f t="shared" si="0"/>
        <v>21321.72</v>
      </c>
    </row>
    <row r="11" ht="16.5" spans="1:9">
      <c r="A11" s="14"/>
      <c r="B11" s="22"/>
      <c r="C11" s="23"/>
      <c r="D11" s="24"/>
      <c r="E11" s="23"/>
      <c r="F11" s="23" t="s">
        <v>25</v>
      </c>
      <c r="G11" s="25">
        <f t="shared" si="1"/>
        <v>101532</v>
      </c>
      <c r="H11" s="15">
        <v>0.28</v>
      </c>
      <c r="I11" s="59">
        <f t="shared" si="0"/>
        <v>28428.96</v>
      </c>
    </row>
    <row r="12" ht="16.5" spans="1:9">
      <c r="A12" s="14"/>
      <c r="B12" s="22"/>
      <c r="C12" s="23"/>
      <c r="D12" s="24"/>
      <c r="E12" s="23"/>
      <c r="F12" s="22" t="s">
        <v>26</v>
      </c>
      <c r="G12" s="25">
        <f t="shared" si="1"/>
        <v>101532</v>
      </c>
      <c r="H12" s="15">
        <v>0.1</v>
      </c>
      <c r="I12" s="59">
        <f t="shared" si="0"/>
        <v>10153.2</v>
      </c>
    </row>
    <row r="13" s="1" customFormat="1" ht="16.5" spans="1:9">
      <c r="A13" s="60">
        <v>45979</v>
      </c>
      <c r="B13" s="25" t="s">
        <v>27</v>
      </c>
      <c r="C13" s="48"/>
      <c r="D13" s="61" t="s">
        <v>28</v>
      </c>
      <c r="E13" s="18" t="s">
        <v>29</v>
      </c>
      <c r="F13" s="19" t="s">
        <v>30</v>
      </c>
      <c r="G13" s="19">
        <v>3</v>
      </c>
      <c r="H13" s="19">
        <v>23000</v>
      </c>
      <c r="I13" s="62">
        <f t="shared" si="0"/>
        <v>69000</v>
      </c>
    </row>
    <row r="14" ht="33" spans="1:9">
      <c r="A14" s="14">
        <v>45986</v>
      </c>
      <c r="B14" s="22" t="s">
        <v>10</v>
      </c>
      <c r="C14" s="23" t="s">
        <v>31</v>
      </c>
      <c r="D14" s="24" t="s">
        <v>32</v>
      </c>
      <c r="E14" s="23" t="s">
        <v>33</v>
      </c>
      <c r="F14" s="48" t="s">
        <v>34</v>
      </c>
      <c r="G14" s="25">
        <f>70000+20</f>
        <v>70020</v>
      </c>
      <c r="H14" s="19">
        <v>0.1</v>
      </c>
      <c r="I14" s="22">
        <f t="shared" si="0"/>
        <v>7002</v>
      </c>
    </row>
    <row r="15" ht="16.5" spans="1:9">
      <c r="A15" s="14"/>
      <c r="B15" s="22"/>
      <c r="C15" s="23"/>
      <c r="D15" s="24"/>
      <c r="E15" s="23"/>
      <c r="F15" s="48" t="s">
        <v>22</v>
      </c>
      <c r="G15" s="25">
        <v>70020</v>
      </c>
      <c r="H15" s="19">
        <v>0.58</v>
      </c>
      <c r="I15" s="22">
        <f t="shared" si="0"/>
        <v>40611.6</v>
      </c>
    </row>
    <row r="16" ht="16.5" spans="1:9">
      <c r="A16" s="14"/>
      <c r="B16" s="22"/>
      <c r="C16" s="23"/>
      <c r="D16" s="24"/>
      <c r="E16" s="23"/>
      <c r="F16" s="49" t="s">
        <v>23</v>
      </c>
      <c r="G16" s="25">
        <f>4*2*10</f>
        <v>80</v>
      </c>
      <c r="H16" s="19">
        <v>0</v>
      </c>
      <c r="I16" s="22">
        <f t="shared" si="0"/>
        <v>0</v>
      </c>
    </row>
    <row r="17" ht="33" spans="1:10">
      <c r="A17" s="14"/>
      <c r="B17" s="22"/>
      <c r="C17" s="23"/>
      <c r="D17" s="24"/>
      <c r="E17" s="23"/>
      <c r="F17" s="48" t="s">
        <v>34</v>
      </c>
      <c r="G17" s="25">
        <v>34000</v>
      </c>
      <c r="H17" s="19">
        <v>0.1</v>
      </c>
      <c r="I17" s="22">
        <f t="shared" si="0"/>
        <v>3400</v>
      </c>
    </row>
    <row r="18" ht="16.5" spans="1:10">
      <c r="A18" s="14"/>
      <c r="B18" s="22"/>
      <c r="C18" s="23"/>
      <c r="D18" s="24"/>
      <c r="E18" s="23"/>
      <c r="F18" s="48" t="s">
        <v>22</v>
      </c>
      <c r="G18" s="25">
        <v>34000</v>
      </c>
      <c r="H18" s="19">
        <v>0.58</v>
      </c>
      <c r="I18" s="22">
        <f t="shared" si="0"/>
        <v>19720</v>
      </c>
    </row>
    <row r="19" ht="16.5" spans="1:10">
      <c r="A19" s="14"/>
      <c r="B19" s="22"/>
      <c r="C19" s="23"/>
      <c r="D19" s="24"/>
      <c r="E19" s="23"/>
      <c r="F19" s="25" t="s">
        <v>35</v>
      </c>
      <c r="G19" s="25">
        <f>46010*4</f>
        <v>184040</v>
      </c>
      <c r="H19" s="19">
        <v>0.042</v>
      </c>
      <c r="I19" s="22">
        <f t="shared" si="0"/>
        <v>7729.68</v>
      </c>
    </row>
    <row r="20" ht="16.5" spans="1:10">
      <c r="A20" s="14"/>
      <c r="B20" s="22"/>
      <c r="C20" s="23"/>
      <c r="D20" s="24"/>
      <c r="E20" s="23"/>
      <c r="F20" s="25" t="s">
        <v>36</v>
      </c>
      <c r="G20" s="25">
        <f>58010*4</f>
        <v>232040</v>
      </c>
      <c r="H20" s="19">
        <v>0.042</v>
      </c>
      <c r="I20" s="22">
        <f t="shared" si="0"/>
        <v>9745.68</v>
      </c>
    </row>
    <row r="21" ht="16.5" spans="1:10">
      <c r="A21" s="14"/>
      <c r="B21" s="22"/>
      <c r="C21" s="23"/>
      <c r="D21" s="24"/>
      <c r="E21" s="23"/>
      <c r="F21" s="23" t="s">
        <v>37</v>
      </c>
      <c r="G21" s="25">
        <v>104020</v>
      </c>
      <c r="H21" s="19">
        <v>0.28</v>
      </c>
      <c r="I21" s="22">
        <f t="shared" si="0"/>
        <v>29125.6</v>
      </c>
    </row>
    <row r="22" ht="16.5" spans="1:10">
      <c r="A22" s="14"/>
      <c r="B22" s="22"/>
      <c r="C22" s="23"/>
      <c r="D22" s="24"/>
      <c r="E22" s="23"/>
      <c r="F22" s="22" t="s">
        <v>26</v>
      </c>
      <c r="G22" s="25">
        <v>104020</v>
      </c>
      <c r="H22" s="19">
        <v>0.1</v>
      </c>
      <c r="I22" s="22">
        <f t="shared" si="0"/>
        <v>10402</v>
      </c>
    </row>
    <row r="23" ht="16.5" spans="1:10">
      <c r="I23" s="63">
        <f>SUM(I3:I22)</f>
        <v>326413.92</v>
      </c>
    </row>
    <row r="28" spans="1:10">
      <c r="J28" s="56"/>
    </row>
    <row r="29" spans="1:10">
      <c r="H29" s="1"/>
    </row>
    <row r="30" spans="1:10">
      <c r="H30" s="1"/>
    </row>
    <row r="31" spans="1:10">
      <c r="H31" s="1"/>
    </row>
    <row r="32" spans="1:10">
      <c r="H32" s="1"/>
    </row>
    <row r="33" spans="8:8">
      <c r="H33" s="1"/>
    </row>
  </sheetData>
  <autoFilter xmlns:etc="http://www.wps.cn/officeDocument/2017/etCustomData" ref="A1:I23" etc:filterBottomFollowUsedRange="0">
    <extLst/>
  </autoFilter>
  <mergeCells count="16">
    <mergeCell ref="A1:I1"/>
    <mergeCell ref="A3:A6"/>
    <mergeCell ref="A7:A12"/>
    <mergeCell ref="A14:A22"/>
    <mergeCell ref="B3:B6"/>
    <mergeCell ref="B7:B12"/>
    <mergeCell ref="B14:B22"/>
    <mergeCell ref="C3:C6"/>
    <mergeCell ref="C7:C12"/>
    <mergeCell ref="C14:C22"/>
    <mergeCell ref="D3:D6"/>
    <mergeCell ref="D7:D12"/>
    <mergeCell ref="D14:D22"/>
    <mergeCell ref="E3:E6"/>
    <mergeCell ref="E7:E12"/>
    <mergeCell ref="E14:E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opLeftCell="A15" workbookViewId="0">
      <selection activeCell="J44" sqref="J44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5.8181818181818" style="1" customWidth="1"/>
    <col min="6" max="6" width="66.0909090909091" style="1" customWidth="1"/>
    <col min="7" max="7" width="10.3636363636364" style="1" customWidth="1"/>
    <col min="8" max="8" width="10.3636363636364" style="2" customWidth="1"/>
    <col min="9" max="9" width="14.2727272727273" style="1" customWidth="1"/>
    <col min="10" max="10" width="50" style="1" customWidth="1"/>
    <col min="11" max="14" width="8.72727272727273" style="1"/>
    <col min="15" max="15" width="12.8181818181818" style="1"/>
    <col min="16" max="16384" width="8.72727272727273" style="1"/>
  </cols>
  <sheetData>
    <row r="1" s="1" customFormat="1" ht="21" spans="1:10">
      <c r="A1" s="4" t="s">
        <v>38</v>
      </c>
      <c r="B1" s="5"/>
      <c r="C1" s="5"/>
      <c r="D1" s="6"/>
      <c r="E1" s="5"/>
      <c r="F1" s="5"/>
      <c r="G1" s="5"/>
      <c r="H1" s="7"/>
      <c r="I1" s="5"/>
    </row>
    <row r="2" s="1" customFormat="1" spans="1:10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39" t="s">
        <v>7</v>
      </c>
      <c r="H2" s="12" t="s">
        <v>8</v>
      </c>
      <c r="I2" s="40" t="s">
        <v>9</v>
      </c>
    </row>
    <row r="3" ht="16.5" hidden="1" spans="1:10">
      <c r="A3" s="14">
        <v>45993</v>
      </c>
      <c r="B3" s="22" t="s">
        <v>10</v>
      </c>
      <c r="C3" s="23" t="s">
        <v>39</v>
      </c>
      <c r="D3" s="24" t="s">
        <v>40</v>
      </c>
      <c r="E3" s="23" t="s">
        <v>41</v>
      </c>
      <c r="F3" s="48" t="s">
        <v>14</v>
      </c>
      <c r="G3" s="25">
        <f>7000+10</f>
        <v>7010</v>
      </c>
      <c r="H3" s="19">
        <v>0.85</v>
      </c>
      <c r="I3" s="25">
        <f t="shared" ref="I3:I35" si="0">G3*H3</f>
        <v>5958.5</v>
      </c>
    </row>
    <row r="4" ht="16.5" hidden="1" spans="1:10">
      <c r="A4" s="14"/>
      <c r="B4" s="22"/>
      <c r="C4" s="23"/>
      <c r="D4" s="24"/>
      <c r="E4" s="23"/>
      <c r="F4" s="48" t="s">
        <v>15</v>
      </c>
      <c r="G4" s="25">
        <v>70</v>
      </c>
      <c r="H4" s="19">
        <v>0</v>
      </c>
      <c r="I4" s="25">
        <f t="shared" si="0"/>
        <v>0</v>
      </c>
    </row>
    <row r="5" ht="16.5" hidden="1" spans="1:10">
      <c r="A5" s="14"/>
      <c r="B5" s="22"/>
      <c r="C5" s="23"/>
      <c r="D5" s="24"/>
      <c r="E5" s="23"/>
      <c r="F5" s="49" t="s">
        <v>42</v>
      </c>
      <c r="G5" s="25">
        <f>5*5+5</f>
        <v>30</v>
      </c>
      <c r="H5" s="19">
        <v>0</v>
      </c>
      <c r="I5" s="25">
        <f t="shared" si="0"/>
        <v>0</v>
      </c>
    </row>
    <row r="6" ht="16.5" hidden="1" spans="1:10">
      <c r="A6" s="14"/>
      <c r="B6" s="22"/>
      <c r="C6" s="23"/>
      <c r="D6" s="24"/>
      <c r="E6" s="23"/>
      <c r="F6" s="25" t="s">
        <v>17</v>
      </c>
      <c r="G6" s="25">
        <v>7010</v>
      </c>
      <c r="H6" s="19">
        <v>0.035</v>
      </c>
      <c r="I6" s="25">
        <f t="shared" si="0"/>
        <v>245.35</v>
      </c>
    </row>
    <row r="7" ht="16.5" hidden="1" spans="1:10">
      <c r="A7" s="14"/>
      <c r="B7" s="22"/>
      <c r="C7" s="23"/>
      <c r="D7" s="24"/>
      <c r="E7" s="23"/>
      <c r="F7" s="25" t="s">
        <v>43</v>
      </c>
      <c r="G7" s="25">
        <f>7010*4</f>
        <v>28040</v>
      </c>
      <c r="H7" s="19">
        <v>0.042</v>
      </c>
      <c r="I7" s="25">
        <f t="shared" si="0"/>
        <v>1177.68</v>
      </c>
    </row>
    <row r="8" ht="16.5" hidden="1" spans="1:10">
      <c r="A8" s="14"/>
      <c r="B8" s="22"/>
      <c r="C8" s="23"/>
      <c r="D8" s="24"/>
      <c r="E8" s="23"/>
      <c r="F8" s="25" t="s">
        <v>44</v>
      </c>
      <c r="G8" s="25">
        <v>7010</v>
      </c>
      <c r="H8" s="19">
        <v>0.03</v>
      </c>
      <c r="I8" s="25">
        <f t="shared" si="0"/>
        <v>210.3</v>
      </c>
      <c r="J8" s="56"/>
    </row>
    <row r="9" ht="16.5" hidden="1" spans="1:10">
      <c r="A9" s="14"/>
      <c r="B9" s="22"/>
      <c r="C9" s="23"/>
      <c r="D9" s="24"/>
      <c r="E9" s="23"/>
      <c r="F9" s="23" t="s">
        <v>37</v>
      </c>
      <c r="G9" s="25">
        <v>7010</v>
      </c>
      <c r="H9" s="19">
        <v>0.28</v>
      </c>
      <c r="I9" s="25">
        <f t="shared" si="0"/>
        <v>1962.8</v>
      </c>
    </row>
    <row r="10" ht="16.5" hidden="1" spans="1:10">
      <c r="A10" s="14"/>
      <c r="B10" s="22"/>
      <c r="C10" s="23"/>
      <c r="D10" s="24"/>
      <c r="E10" s="23"/>
      <c r="F10" s="22" t="s">
        <v>26</v>
      </c>
      <c r="G10" s="25">
        <v>7010</v>
      </c>
      <c r="H10" s="19">
        <v>0.1</v>
      </c>
      <c r="I10" s="25">
        <f t="shared" si="0"/>
        <v>701</v>
      </c>
    </row>
    <row r="11" ht="16.5" spans="1:10">
      <c r="A11" s="14">
        <v>45996</v>
      </c>
      <c r="B11" s="22" t="s">
        <v>10</v>
      </c>
      <c r="C11" s="23" t="s">
        <v>45</v>
      </c>
      <c r="D11" s="24" t="s">
        <v>46</v>
      </c>
      <c r="E11" s="23" t="s">
        <v>47</v>
      </c>
      <c r="F11" s="48" t="s">
        <v>48</v>
      </c>
      <c r="G11" s="22">
        <f>10000+10-5400</f>
        <v>4610</v>
      </c>
      <c r="H11" s="19">
        <v>0.85</v>
      </c>
      <c r="I11" s="25">
        <f t="shared" si="0"/>
        <v>3918.5</v>
      </c>
    </row>
    <row r="12" ht="16.5" spans="1:10">
      <c r="A12" s="14"/>
      <c r="B12" s="22"/>
      <c r="C12" s="23"/>
      <c r="D12" s="24"/>
      <c r="E12" s="23"/>
      <c r="F12" s="48" t="s">
        <v>49</v>
      </c>
      <c r="G12" s="22">
        <v>46</v>
      </c>
      <c r="H12" s="19">
        <v>0</v>
      </c>
      <c r="I12" s="25">
        <f t="shared" si="0"/>
        <v>0</v>
      </c>
    </row>
    <row r="13" ht="16.5" spans="1:10">
      <c r="A13" s="14"/>
      <c r="B13" s="22"/>
      <c r="C13" s="23"/>
      <c r="D13" s="24"/>
      <c r="E13" s="23"/>
      <c r="F13" s="25" t="s">
        <v>50</v>
      </c>
      <c r="G13" s="22">
        <f>4*10</f>
        <v>40</v>
      </c>
      <c r="H13" s="19">
        <v>0</v>
      </c>
      <c r="I13" s="25">
        <f t="shared" si="0"/>
        <v>0</v>
      </c>
    </row>
    <row r="14" ht="16.5" spans="1:10">
      <c r="A14" s="14"/>
      <c r="B14" s="22"/>
      <c r="C14" s="23"/>
      <c r="D14" s="24"/>
      <c r="E14" s="23"/>
      <c r="F14" s="25" t="s">
        <v>51</v>
      </c>
      <c r="G14" s="22">
        <v>5010</v>
      </c>
      <c r="H14" s="19">
        <v>0.08</v>
      </c>
      <c r="I14" s="25">
        <f t="shared" si="0"/>
        <v>400.8</v>
      </c>
    </row>
    <row r="15" ht="16.5" spans="1:10">
      <c r="A15" s="14"/>
      <c r="B15" s="22"/>
      <c r="C15" s="23"/>
      <c r="D15" s="24"/>
      <c r="E15" s="23"/>
      <c r="F15" s="25" t="s">
        <v>52</v>
      </c>
      <c r="G15" s="25">
        <f>10010*5</f>
        <v>50050</v>
      </c>
      <c r="H15" s="19">
        <v>0.042</v>
      </c>
      <c r="I15" s="25">
        <f t="shared" si="0"/>
        <v>2102.1</v>
      </c>
    </row>
    <row r="16" ht="33" spans="1:10">
      <c r="A16" s="14"/>
      <c r="B16" s="22"/>
      <c r="C16" s="23"/>
      <c r="D16" s="24"/>
      <c r="E16" s="23"/>
      <c r="F16" s="23" t="s">
        <v>53</v>
      </c>
      <c r="G16" s="25">
        <v>10010</v>
      </c>
      <c r="H16" s="19">
        <v>0.63</v>
      </c>
      <c r="I16" s="25">
        <f t="shared" si="0"/>
        <v>6306.3</v>
      </c>
    </row>
    <row r="17" ht="16.5" spans="1:9">
      <c r="A17" s="14"/>
      <c r="B17" s="22"/>
      <c r="C17" s="23"/>
      <c r="D17" s="24"/>
      <c r="E17" s="23"/>
      <c r="F17" s="22" t="s">
        <v>26</v>
      </c>
      <c r="G17" s="25">
        <v>10010</v>
      </c>
      <c r="H17" s="19">
        <v>0.1</v>
      </c>
      <c r="I17" s="25">
        <f t="shared" si="0"/>
        <v>1001</v>
      </c>
    </row>
    <row r="18" ht="33" spans="1:9">
      <c r="A18" s="14">
        <v>46010</v>
      </c>
      <c r="B18" s="22" t="s">
        <v>10</v>
      </c>
      <c r="C18" s="23" t="s">
        <v>54</v>
      </c>
      <c r="D18" s="24" t="s">
        <v>55</v>
      </c>
      <c r="E18" s="23" t="s">
        <v>56</v>
      </c>
      <c r="F18" s="48" t="s">
        <v>34</v>
      </c>
      <c r="G18" s="25">
        <f t="shared" ref="G18:G23" si="1">40000+10</f>
        <v>40010</v>
      </c>
      <c r="H18" s="19">
        <v>0.1</v>
      </c>
      <c r="I18" s="25">
        <f t="shared" si="0"/>
        <v>4001</v>
      </c>
    </row>
    <row r="19" ht="16.5" spans="1:9">
      <c r="A19" s="14"/>
      <c r="B19" s="22"/>
      <c r="C19" s="23"/>
      <c r="D19" s="24"/>
      <c r="E19" s="23"/>
      <c r="F19" s="48" t="s">
        <v>22</v>
      </c>
      <c r="G19" s="25">
        <f t="shared" si="1"/>
        <v>40010</v>
      </c>
      <c r="H19" s="19">
        <v>0.58</v>
      </c>
      <c r="I19" s="25">
        <f t="shared" si="0"/>
        <v>23205.8</v>
      </c>
    </row>
    <row r="20" ht="16.5" spans="1:9">
      <c r="A20" s="14"/>
      <c r="B20" s="22"/>
      <c r="C20" s="23"/>
      <c r="D20" s="24"/>
      <c r="E20" s="23"/>
      <c r="F20" s="49" t="s">
        <v>23</v>
      </c>
      <c r="G20" s="25">
        <f>4*10</f>
        <v>40</v>
      </c>
      <c r="H20" s="19">
        <v>0</v>
      </c>
      <c r="I20" s="25">
        <f t="shared" si="0"/>
        <v>0</v>
      </c>
    </row>
    <row r="21" ht="16.5" spans="1:9">
      <c r="A21" s="14"/>
      <c r="B21" s="22"/>
      <c r="C21" s="23"/>
      <c r="D21" s="24"/>
      <c r="E21" s="23"/>
      <c r="F21" s="25" t="s">
        <v>43</v>
      </c>
      <c r="G21" s="25">
        <f>40010*4</f>
        <v>160040</v>
      </c>
      <c r="H21" s="19">
        <v>0.042</v>
      </c>
      <c r="I21" s="25">
        <f t="shared" si="0"/>
        <v>6721.68</v>
      </c>
    </row>
    <row r="22" ht="16.5" spans="1:9">
      <c r="A22" s="14"/>
      <c r="B22" s="22"/>
      <c r="C22" s="23"/>
      <c r="D22" s="24"/>
      <c r="E22" s="23"/>
      <c r="F22" s="23" t="s">
        <v>37</v>
      </c>
      <c r="G22" s="25">
        <f t="shared" si="1"/>
        <v>40010</v>
      </c>
      <c r="H22" s="19">
        <v>0.28</v>
      </c>
      <c r="I22" s="25">
        <f t="shared" si="0"/>
        <v>11202.8</v>
      </c>
    </row>
    <row r="23" ht="16.5" spans="1:9">
      <c r="A23" s="14"/>
      <c r="B23" s="22"/>
      <c r="C23" s="23"/>
      <c r="D23" s="24"/>
      <c r="E23" s="23"/>
      <c r="F23" s="22" t="s">
        <v>26</v>
      </c>
      <c r="G23" s="25">
        <f t="shared" si="1"/>
        <v>40010</v>
      </c>
      <c r="H23" s="19">
        <v>0.1</v>
      </c>
      <c r="I23" s="25">
        <f t="shared" si="0"/>
        <v>4001</v>
      </c>
    </row>
    <row r="24" ht="16.5" spans="1:9">
      <c r="A24" s="14">
        <v>46015</v>
      </c>
      <c r="B24" s="22" t="s">
        <v>10</v>
      </c>
      <c r="C24" s="23" t="s">
        <v>57</v>
      </c>
      <c r="D24" s="24" t="s">
        <v>58</v>
      </c>
      <c r="E24" s="23" t="s">
        <v>59</v>
      </c>
      <c r="F24" s="48" t="s">
        <v>14</v>
      </c>
      <c r="G24" s="25">
        <f>6300+10</f>
        <v>6310</v>
      </c>
      <c r="H24" s="19">
        <v>0.85</v>
      </c>
      <c r="I24" s="25">
        <f t="shared" si="0"/>
        <v>5363.5</v>
      </c>
    </row>
    <row r="25" ht="16.5" spans="1:9">
      <c r="A25" s="14"/>
      <c r="B25" s="22"/>
      <c r="C25" s="23"/>
      <c r="D25" s="24"/>
      <c r="E25" s="23"/>
      <c r="F25" s="48" t="s">
        <v>15</v>
      </c>
      <c r="G25" s="25">
        <v>63</v>
      </c>
      <c r="H25" s="19">
        <v>0</v>
      </c>
      <c r="I25" s="25">
        <f t="shared" si="0"/>
        <v>0</v>
      </c>
    </row>
    <row r="26" ht="16.5" spans="1:9">
      <c r="A26" s="14"/>
      <c r="B26" s="22"/>
      <c r="C26" s="23"/>
      <c r="D26" s="24"/>
      <c r="E26" s="23"/>
      <c r="F26" s="49" t="s">
        <v>42</v>
      </c>
      <c r="G26" s="25">
        <f>5*5</f>
        <v>25</v>
      </c>
      <c r="H26" s="19">
        <v>0</v>
      </c>
      <c r="I26" s="25">
        <f t="shared" si="0"/>
        <v>0</v>
      </c>
    </row>
    <row r="27" ht="16.5" spans="1:9">
      <c r="A27" s="14"/>
      <c r="B27" s="22"/>
      <c r="C27" s="23"/>
      <c r="D27" s="24"/>
      <c r="E27" s="23"/>
      <c r="F27" s="25" t="s">
        <v>17</v>
      </c>
      <c r="G27" s="25">
        <f>6300+10</f>
        <v>6310</v>
      </c>
      <c r="H27" s="19">
        <v>0.035</v>
      </c>
      <c r="I27" s="25">
        <f t="shared" si="0"/>
        <v>220.85</v>
      </c>
    </row>
    <row r="28" ht="16.5" spans="1:9">
      <c r="A28" s="14"/>
      <c r="B28" s="22"/>
      <c r="C28" s="23"/>
      <c r="D28" s="24"/>
      <c r="E28" s="23"/>
      <c r="F28" s="25" t="s">
        <v>52</v>
      </c>
      <c r="G28" s="25">
        <f>6310*5</f>
        <v>31550</v>
      </c>
      <c r="H28" s="19">
        <v>0.042</v>
      </c>
      <c r="I28" s="25">
        <f t="shared" si="0"/>
        <v>1325.1</v>
      </c>
    </row>
    <row r="29" ht="16.5" spans="1:9">
      <c r="A29" s="14"/>
      <c r="B29" s="22"/>
      <c r="C29" s="23"/>
      <c r="D29" s="24"/>
      <c r="E29" s="23"/>
      <c r="F29" s="23" t="s">
        <v>37</v>
      </c>
      <c r="G29" s="25">
        <f>6300+10</f>
        <v>6310</v>
      </c>
      <c r="H29" s="19">
        <v>0.28</v>
      </c>
      <c r="I29" s="25">
        <f t="shared" si="0"/>
        <v>1766.8</v>
      </c>
    </row>
    <row r="30" ht="16.5" spans="1:9">
      <c r="A30" s="14"/>
      <c r="B30" s="22"/>
      <c r="C30" s="23"/>
      <c r="D30" s="24"/>
      <c r="E30" s="23"/>
      <c r="F30" s="22" t="s">
        <v>26</v>
      </c>
      <c r="G30" s="25">
        <f>6300+10</f>
        <v>6310</v>
      </c>
      <c r="H30" s="19">
        <v>0.1</v>
      </c>
      <c r="I30" s="25">
        <f t="shared" si="0"/>
        <v>631</v>
      </c>
    </row>
    <row r="31" ht="33" spans="1:9">
      <c r="A31" s="14">
        <v>46026</v>
      </c>
      <c r="B31" s="22" t="s">
        <v>10</v>
      </c>
      <c r="C31" s="23" t="s">
        <v>45</v>
      </c>
      <c r="D31" s="24" t="s">
        <v>60</v>
      </c>
      <c r="E31" s="23" t="s">
        <v>61</v>
      </c>
      <c r="F31" s="25" t="s">
        <v>51</v>
      </c>
      <c r="G31" s="22">
        <v>150</v>
      </c>
      <c r="H31" s="19">
        <v>0.08</v>
      </c>
      <c r="I31" s="25">
        <f t="shared" ref="I31:I37" si="2">G31*H31</f>
        <v>12</v>
      </c>
    </row>
    <row r="32" ht="33" spans="1:9">
      <c r="A32" s="14">
        <v>46027</v>
      </c>
      <c r="B32" s="22" t="s">
        <v>10</v>
      </c>
      <c r="C32" s="23" t="s">
        <v>18</v>
      </c>
      <c r="D32" s="24" t="s">
        <v>62</v>
      </c>
      <c r="E32" s="23" t="s">
        <v>63</v>
      </c>
      <c r="F32" s="25" t="s">
        <v>22</v>
      </c>
      <c r="G32" s="25">
        <v>3500</v>
      </c>
      <c r="H32" s="19">
        <v>0.58</v>
      </c>
      <c r="I32" s="26">
        <f t="shared" si="2"/>
        <v>2030</v>
      </c>
    </row>
    <row r="33" ht="66" spans="1:10">
      <c r="A33" s="14">
        <v>46036</v>
      </c>
      <c r="B33" s="22" t="s">
        <v>10</v>
      </c>
      <c r="C33" s="23" t="s">
        <v>64</v>
      </c>
      <c r="D33" s="24" t="s">
        <v>65</v>
      </c>
      <c r="E33" s="23" t="s">
        <v>66</v>
      </c>
      <c r="F33" s="25" t="s">
        <v>22</v>
      </c>
      <c r="G33" s="25">
        <v>6000</v>
      </c>
      <c r="H33" s="19">
        <v>0.58</v>
      </c>
      <c r="I33" s="25">
        <f t="shared" si="2"/>
        <v>3480</v>
      </c>
    </row>
    <row r="34" ht="33" spans="1:10">
      <c r="A34" s="14">
        <v>46037</v>
      </c>
      <c r="B34" s="22" t="s">
        <v>10</v>
      </c>
      <c r="C34" s="23" t="s">
        <v>18</v>
      </c>
      <c r="D34" s="24" t="s">
        <v>67</v>
      </c>
      <c r="E34" s="23" t="s">
        <v>68</v>
      </c>
      <c r="F34" s="25" t="s">
        <v>69</v>
      </c>
      <c r="G34" s="25">
        <v>200</v>
      </c>
      <c r="H34" s="19">
        <v>0.042</v>
      </c>
      <c r="I34" s="26">
        <f t="shared" si="2"/>
        <v>8.4</v>
      </c>
    </row>
    <row r="35" ht="16.5" spans="1:10">
      <c r="A35" s="14">
        <v>46044</v>
      </c>
      <c r="B35" s="22" t="s">
        <v>10</v>
      </c>
      <c r="C35" s="23" t="s">
        <v>70</v>
      </c>
      <c r="D35" s="24" t="s">
        <v>71</v>
      </c>
      <c r="E35" s="23" t="s">
        <v>72</v>
      </c>
      <c r="F35" s="48" t="s">
        <v>14</v>
      </c>
      <c r="G35" s="22">
        <v>623</v>
      </c>
      <c r="H35" s="19">
        <v>0.85</v>
      </c>
      <c r="I35" s="25">
        <f t="shared" si="2"/>
        <v>529.55</v>
      </c>
    </row>
    <row r="36" ht="16.5" spans="1:10">
      <c r="A36" s="14"/>
      <c r="B36" s="22"/>
      <c r="C36" s="23"/>
      <c r="D36" s="24"/>
      <c r="E36" s="23"/>
      <c r="F36" s="48" t="s">
        <v>15</v>
      </c>
      <c r="G36" s="22">
        <v>6</v>
      </c>
      <c r="H36" s="19">
        <v>0</v>
      </c>
      <c r="I36" s="25">
        <f t="shared" si="2"/>
        <v>0</v>
      </c>
    </row>
    <row r="37" ht="16.5" spans="1:10">
      <c r="A37" s="14"/>
      <c r="B37" s="22"/>
      <c r="C37" s="23"/>
      <c r="D37" s="24"/>
      <c r="E37" s="23"/>
      <c r="F37" s="25" t="s">
        <v>17</v>
      </c>
      <c r="G37" s="25">
        <v>623</v>
      </c>
      <c r="H37" s="19">
        <v>0.035</v>
      </c>
      <c r="I37" s="25">
        <f t="shared" si="2"/>
        <v>21.805</v>
      </c>
    </row>
    <row r="38" ht="16.5" spans="1:10">
      <c r="I38" s="51">
        <f>SUM(I3:I37)</f>
        <v>88505.615</v>
      </c>
    </row>
    <row r="39" spans="1:10">
      <c r="I39" s="3"/>
    </row>
    <row r="41" ht="28.5" spans="1:10">
      <c r="A41" s="30" t="s">
        <v>73</v>
      </c>
      <c r="B41" s="30"/>
      <c r="C41" s="30"/>
      <c r="D41" s="30"/>
      <c r="E41" s="30"/>
      <c r="F41" s="30"/>
      <c r="G41" s="30"/>
      <c r="H41" s="30"/>
      <c r="I41" s="30"/>
      <c r="J41" s="30"/>
    </row>
    <row r="42" ht="14.5" spans="1:10">
      <c r="A42" s="31" t="s">
        <v>74</v>
      </c>
      <c r="B42" s="31" t="s">
        <v>75</v>
      </c>
      <c r="C42" s="31" t="s">
        <v>76</v>
      </c>
      <c r="D42" s="32" t="s">
        <v>77</v>
      </c>
      <c r="E42" s="31" t="s">
        <v>78</v>
      </c>
      <c r="F42" s="32" t="s">
        <v>79</v>
      </c>
      <c r="G42" s="31" t="s">
        <v>80</v>
      </c>
      <c r="H42" s="31" t="s">
        <v>81</v>
      </c>
      <c r="I42" s="32" t="s">
        <v>82</v>
      </c>
      <c r="J42" s="31" t="s">
        <v>83</v>
      </c>
    </row>
    <row r="43" ht="28.5" spans="1:10">
      <c r="A43" s="31"/>
      <c r="B43" s="31"/>
      <c r="C43" s="31"/>
      <c r="D43" s="33" t="s">
        <v>84</v>
      </c>
      <c r="E43" s="31"/>
      <c r="F43" s="33" t="s">
        <v>85</v>
      </c>
      <c r="G43" s="31"/>
      <c r="H43" s="31"/>
      <c r="I43" s="34" t="s">
        <v>86</v>
      </c>
      <c r="J43" s="31"/>
    </row>
    <row r="44" ht="28" spans="1:10">
      <c r="A44" s="35">
        <v>1</v>
      </c>
      <c r="B44" s="36">
        <v>46078</v>
      </c>
      <c r="C44" s="31" t="s">
        <v>87</v>
      </c>
      <c r="D44" s="31" t="s">
        <v>88</v>
      </c>
      <c r="E44" s="31" t="s">
        <v>89</v>
      </c>
      <c r="F44" s="31"/>
      <c r="G44" s="31" t="s">
        <v>90</v>
      </c>
      <c r="H44" s="31">
        <v>105000</v>
      </c>
      <c r="I44" s="57">
        <v>131715.76</v>
      </c>
      <c r="J44" s="38" t="s">
        <v>91</v>
      </c>
    </row>
  </sheetData>
  <mergeCells count="34">
    <mergeCell ref="A1:I1"/>
    <mergeCell ref="A41:J41"/>
    <mergeCell ref="A3:A10"/>
    <mergeCell ref="A11:A17"/>
    <mergeCell ref="A18:A23"/>
    <mergeCell ref="A24:A30"/>
    <mergeCell ref="A35:A37"/>
    <mergeCell ref="A42:A43"/>
    <mergeCell ref="B3:B10"/>
    <mergeCell ref="B11:B17"/>
    <mergeCell ref="B18:B23"/>
    <mergeCell ref="B24:B30"/>
    <mergeCell ref="B35:B37"/>
    <mergeCell ref="B42:B43"/>
    <mergeCell ref="C3:C10"/>
    <mergeCell ref="C11:C17"/>
    <mergeCell ref="C18:C23"/>
    <mergeCell ref="C24:C30"/>
    <mergeCell ref="C35:C37"/>
    <mergeCell ref="C42:C43"/>
    <mergeCell ref="D3:D10"/>
    <mergeCell ref="D11:D17"/>
    <mergeCell ref="D18:D23"/>
    <mergeCell ref="D24:D30"/>
    <mergeCell ref="D35:D37"/>
    <mergeCell ref="E3:E10"/>
    <mergeCell ref="E11:E17"/>
    <mergeCell ref="E18:E23"/>
    <mergeCell ref="E24:E30"/>
    <mergeCell ref="E35:E37"/>
    <mergeCell ref="E42:E43"/>
    <mergeCell ref="G42:G43"/>
    <mergeCell ref="H42:H43"/>
    <mergeCell ref="J42:J4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topLeftCell="A37" workbookViewId="0">
      <selection activeCell="J58" sqref="J58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5.8181818181818" style="1" customWidth="1"/>
    <col min="6" max="6" width="66.0909090909091" style="1" customWidth="1"/>
    <col min="7" max="7" width="10.3636363636364" style="1" customWidth="1"/>
    <col min="8" max="8" width="10.3636363636364" style="2" customWidth="1"/>
    <col min="9" max="9" width="14.2727272727273" style="1" customWidth="1"/>
    <col min="10" max="10" width="50" style="1" customWidth="1"/>
    <col min="11" max="14" width="8.72727272727273" style="1"/>
    <col min="15" max="15" width="12.8181818181818" style="1"/>
    <col min="16" max="16384" width="8.72727272727273" style="1"/>
  </cols>
  <sheetData>
    <row r="1" s="1" customFormat="1" ht="21" spans="1:9">
      <c r="A1" s="4" t="s">
        <v>38</v>
      </c>
      <c r="B1" s="5"/>
      <c r="C1" s="5"/>
      <c r="D1" s="6"/>
      <c r="E1" s="5"/>
      <c r="F1" s="5"/>
      <c r="G1" s="5"/>
      <c r="H1" s="7"/>
      <c r="I1" s="5"/>
    </row>
    <row r="2" s="1" customFormat="1" spans="1:9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39" t="s">
        <v>7</v>
      </c>
      <c r="H2" s="12" t="s">
        <v>8</v>
      </c>
      <c r="I2" s="40" t="s">
        <v>9</v>
      </c>
    </row>
    <row r="3" ht="16.5" spans="1:9">
      <c r="A3" s="14">
        <v>45996</v>
      </c>
      <c r="B3" s="22" t="s">
        <v>10</v>
      </c>
      <c r="C3" s="23" t="s">
        <v>45</v>
      </c>
      <c r="D3" s="24" t="s">
        <v>46</v>
      </c>
      <c r="E3" s="23" t="s">
        <v>47</v>
      </c>
      <c r="F3" s="48" t="s">
        <v>48</v>
      </c>
      <c r="G3" s="22">
        <f>10000+10-5400</f>
        <v>4610</v>
      </c>
      <c r="H3" s="19">
        <v>0.85</v>
      </c>
      <c r="I3" s="53">
        <f t="shared" ref="I3:I29" si="0">G3*H3</f>
        <v>3918.5</v>
      </c>
    </row>
    <row r="4" ht="16.5" spans="1:9">
      <c r="A4" s="14"/>
      <c r="B4" s="22"/>
      <c r="C4" s="23"/>
      <c r="D4" s="24"/>
      <c r="E4" s="23"/>
      <c r="F4" s="48" t="s">
        <v>49</v>
      </c>
      <c r="G4" s="22">
        <v>46</v>
      </c>
      <c r="H4" s="19">
        <v>0</v>
      </c>
      <c r="I4" s="53">
        <f t="shared" si="0"/>
        <v>0</v>
      </c>
    </row>
    <row r="5" ht="16.5" spans="1:9">
      <c r="A5" s="14"/>
      <c r="B5" s="22"/>
      <c r="C5" s="23"/>
      <c r="D5" s="24"/>
      <c r="E5" s="23"/>
      <c r="F5" s="25" t="s">
        <v>50</v>
      </c>
      <c r="G5" s="22">
        <f>4*10</f>
        <v>40</v>
      </c>
      <c r="H5" s="19">
        <v>0</v>
      </c>
      <c r="I5" s="53">
        <f t="shared" si="0"/>
        <v>0</v>
      </c>
    </row>
    <row r="6" ht="16.5" spans="1:9">
      <c r="A6" s="14"/>
      <c r="B6" s="22"/>
      <c r="C6" s="23"/>
      <c r="D6" s="24"/>
      <c r="E6" s="23"/>
      <c r="F6" s="25" t="s">
        <v>51</v>
      </c>
      <c r="G6" s="22">
        <v>5010</v>
      </c>
      <c r="H6" s="19">
        <v>0.08</v>
      </c>
      <c r="I6" s="53">
        <f t="shared" si="0"/>
        <v>400.8</v>
      </c>
    </row>
    <row r="7" ht="16.5" spans="1:9">
      <c r="A7" s="14"/>
      <c r="B7" s="22"/>
      <c r="C7" s="23"/>
      <c r="D7" s="24"/>
      <c r="E7" s="23"/>
      <c r="F7" s="25" t="s">
        <v>52</v>
      </c>
      <c r="G7" s="25">
        <f>10010*5</f>
        <v>50050</v>
      </c>
      <c r="H7" s="19">
        <v>0.042</v>
      </c>
      <c r="I7" s="53">
        <f t="shared" si="0"/>
        <v>2102.1</v>
      </c>
    </row>
    <row r="8" ht="33" spans="1:9">
      <c r="A8" s="14"/>
      <c r="B8" s="22"/>
      <c r="C8" s="23"/>
      <c r="D8" s="24"/>
      <c r="E8" s="23"/>
      <c r="F8" s="23" t="s">
        <v>53</v>
      </c>
      <c r="G8" s="25">
        <v>10010</v>
      </c>
      <c r="H8" s="19">
        <v>0.63</v>
      </c>
      <c r="I8" s="53">
        <f t="shared" si="0"/>
        <v>6306.3</v>
      </c>
    </row>
    <row r="9" ht="16.5" spans="1:9">
      <c r="A9" s="14"/>
      <c r="B9" s="22"/>
      <c r="C9" s="23"/>
      <c r="D9" s="24"/>
      <c r="E9" s="23"/>
      <c r="F9" s="22" t="s">
        <v>26</v>
      </c>
      <c r="G9" s="25">
        <v>10010</v>
      </c>
      <c r="H9" s="19">
        <v>0.1</v>
      </c>
      <c r="I9" s="53">
        <f t="shared" si="0"/>
        <v>1001</v>
      </c>
    </row>
    <row r="10" ht="33" spans="1:9">
      <c r="A10" s="14">
        <v>46010</v>
      </c>
      <c r="B10" s="22" t="s">
        <v>10</v>
      </c>
      <c r="C10" s="23" t="s">
        <v>54</v>
      </c>
      <c r="D10" s="24" t="s">
        <v>55</v>
      </c>
      <c r="E10" s="23" t="s">
        <v>56</v>
      </c>
      <c r="F10" s="48" t="s">
        <v>34</v>
      </c>
      <c r="G10" s="25">
        <f t="shared" ref="G10:G15" si="1">40000+10</f>
        <v>40010</v>
      </c>
      <c r="H10" s="19">
        <v>0.1</v>
      </c>
      <c r="I10" s="25">
        <f t="shared" si="0"/>
        <v>4001</v>
      </c>
    </row>
    <row r="11" ht="16.5" spans="1:9">
      <c r="A11" s="14"/>
      <c r="B11" s="22"/>
      <c r="C11" s="23"/>
      <c r="D11" s="24"/>
      <c r="E11" s="23"/>
      <c r="F11" s="48" t="s">
        <v>22</v>
      </c>
      <c r="G11" s="25">
        <f t="shared" si="1"/>
        <v>40010</v>
      </c>
      <c r="H11" s="19">
        <v>0.58</v>
      </c>
      <c r="I11" s="25">
        <f t="shared" si="0"/>
        <v>23205.8</v>
      </c>
    </row>
    <row r="12" ht="16.5" spans="1:9">
      <c r="A12" s="14"/>
      <c r="B12" s="22"/>
      <c r="C12" s="23"/>
      <c r="D12" s="24"/>
      <c r="E12" s="23"/>
      <c r="F12" s="49" t="s">
        <v>23</v>
      </c>
      <c r="G12" s="25">
        <f>4*10</f>
        <v>40</v>
      </c>
      <c r="H12" s="19">
        <v>0</v>
      </c>
      <c r="I12" s="25">
        <f t="shared" si="0"/>
        <v>0</v>
      </c>
    </row>
    <row r="13" ht="16.5" spans="1:9">
      <c r="A13" s="14"/>
      <c r="B13" s="22"/>
      <c r="C13" s="23"/>
      <c r="D13" s="24"/>
      <c r="E13" s="23"/>
      <c r="F13" s="25" t="s">
        <v>43</v>
      </c>
      <c r="G13" s="25">
        <f>40010*4</f>
        <v>160040</v>
      </c>
      <c r="H13" s="19">
        <v>0.042</v>
      </c>
      <c r="I13" s="25">
        <f t="shared" si="0"/>
        <v>6721.68</v>
      </c>
    </row>
    <row r="14" ht="16.5" spans="1:9">
      <c r="A14" s="14"/>
      <c r="B14" s="22"/>
      <c r="C14" s="23"/>
      <c r="D14" s="24"/>
      <c r="E14" s="23"/>
      <c r="F14" s="23" t="s">
        <v>37</v>
      </c>
      <c r="G14" s="25">
        <f t="shared" si="1"/>
        <v>40010</v>
      </c>
      <c r="H14" s="19">
        <v>0.28</v>
      </c>
      <c r="I14" s="25">
        <f t="shared" si="0"/>
        <v>11202.8</v>
      </c>
    </row>
    <row r="15" ht="16.5" spans="1:9">
      <c r="A15" s="14"/>
      <c r="B15" s="22"/>
      <c r="C15" s="23"/>
      <c r="D15" s="24"/>
      <c r="E15" s="23"/>
      <c r="F15" s="22" t="s">
        <v>26</v>
      </c>
      <c r="G15" s="25">
        <f t="shared" si="1"/>
        <v>40010</v>
      </c>
      <c r="H15" s="19">
        <v>0.1</v>
      </c>
      <c r="I15" s="25">
        <f t="shared" si="0"/>
        <v>4001</v>
      </c>
    </row>
    <row r="16" ht="16.5" spans="1:9">
      <c r="A16" s="14">
        <v>46015</v>
      </c>
      <c r="B16" s="22" t="s">
        <v>10</v>
      </c>
      <c r="C16" s="23" t="s">
        <v>57</v>
      </c>
      <c r="D16" s="24" t="s">
        <v>58</v>
      </c>
      <c r="E16" s="23" t="s">
        <v>59</v>
      </c>
      <c r="F16" s="48" t="s">
        <v>14</v>
      </c>
      <c r="G16" s="25">
        <f t="shared" ref="G16:G22" si="2">6300+10</f>
        <v>6310</v>
      </c>
      <c r="H16" s="19">
        <v>0.85</v>
      </c>
      <c r="I16" s="25">
        <f t="shared" si="0"/>
        <v>5363.5</v>
      </c>
    </row>
    <row r="17" ht="16.5" spans="1:9">
      <c r="A17" s="14"/>
      <c r="B17" s="22"/>
      <c r="C17" s="23"/>
      <c r="D17" s="24"/>
      <c r="E17" s="23"/>
      <c r="F17" s="48" t="s">
        <v>15</v>
      </c>
      <c r="G17" s="25">
        <v>63</v>
      </c>
      <c r="H17" s="19">
        <v>0</v>
      </c>
      <c r="I17" s="25">
        <f t="shared" si="0"/>
        <v>0</v>
      </c>
    </row>
    <row r="18" ht="16.5" spans="1:9">
      <c r="A18" s="14"/>
      <c r="B18" s="22"/>
      <c r="C18" s="23"/>
      <c r="D18" s="24"/>
      <c r="E18" s="23"/>
      <c r="F18" s="49" t="s">
        <v>42</v>
      </c>
      <c r="G18" s="25">
        <f>5*5</f>
        <v>25</v>
      </c>
      <c r="H18" s="19">
        <v>0</v>
      </c>
      <c r="I18" s="25">
        <f t="shared" si="0"/>
        <v>0</v>
      </c>
    </row>
    <row r="19" ht="16.5" spans="1:9">
      <c r="A19" s="14"/>
      <c r="B19" s="22"/>
      <c r="C19" s="23"/>
      <c r="D19" s="24"/>
      <c r="E19" s="23"/>
      <c r="F19" s="25" t="s">
        <v>17</v>
      </c>
      <c r="G19" s="25">
        <f t="shared" si="2"/>
        <v>6310</v>
      </c>
      <c r="H19" s="19">
        <v>0.035</v>
      </c>
      <c r="I19" s="25">
        <f t="shared" si="0"/>
        <v>220.85</v>
      </c>
    </row>
    <row r="20" ht="16.5" spans="1:9">
      <c r="A20" s="14"/>
      <c r="B20" s="22"/>
      <c r="C20" s="23"/>
      <c r="D20" s="24"/>
      <c r="E20" s="23"/>
      <c r="F20" s="25" t="s">
        <v>52</v>
      </c>
      <c r="G20" s="25">
        <f>6310*5</f>
        <v>31550</v>
      </c>
      <c r="H20" s="19">
        <v>0.042</v>
      </c>
      <c r="I20" s="25">
        <f t="shared" si="0"/>
        <v>1325.1</v>
      </c>
    </row>
    <row r="21" ht="16.5" spans="1:9">
      <c r="A21" s="14"/>
      <c r="B21" s="22"/>
      <c r="C21" s="23"/>
      <c r="D21" s="24"/>
      <c r="E21" s="23"/>
      <c r="F21" s="23" t="s">
        <v>37</v>
      </c>
      <c r="G21" s="25">
        <f t="shared" si="2"/>
        <v>6310</v>
      </c>
      <c r="H21" s="19">
        <v>0.28</v>
      </c>
      <c r="I21" s="25">
        <f t="shared" si="0"/>
        <v>1766.8</v>
      </c>
    </row>
    <row r="22" ht="16.5" spans="1:9">
      <c r="A22" s="14"/>
      <c r="B22" s="22"/>
      <c r="C22" s="23"/>
      <c r="D22" s="24"/>
      <c r="E22" s="23"/>
      <c r="F22" s="22" t="s">
        <v>26</v>
      </c>
      <c r="G22" s="25">
        <f t="shared" si="2"/>
        <v>6310</v>
      </c>
      <c r="H22" s="19">
        <v>0.1</v>
      </c>
      <c r="I22" s="25">
        <f t="shared" si="0"/>
        <v>631</v>
      </c>
    </row>
    <row r="23" ht="33" spans="1:9">
      <c r="A23" s="14">
        <v>46026</v>
      </c>
      <c r="B23" s="22" t="s">
        <v>10</v>
      </c>
      <c r="C23" s="23" t="s">
        <v>45</v>
      </c>
      <c r="D23" s="24" t="s">
        <v>60</v>
      </c>
      <c r="E23" s="23" t="s">
        <v>61</v>
      </c>
      <c r="F23" s="25" t="s">
        <v>51</v>
      </c>
      <c r="G23" s="22">
        <v>150</v>
      </c>
      <c r="H23" s="19">
        <v>0.08</v>
      </c>
      <c r="I23" s="53">
        <f t="shared" si="0"/>
        <v>12</v>
      </c>
    </row>
    <row r="24" ht="33" spans="1:9">
      <c r="A24" s="41">
        <v>46027</v>
      </c>
      <c r="B24" s="42" t="s">
        <v>10</v>
      </c>
      <c r="C24" s="43" t="s">
        <v>18</v>
      </c>
      <c r="D24" s="44" t="s">
        <v>62</v>
      </c>
      <c r="E24" s="43" t="s">
        <v>63</v>
      </c>
      <c r="F24" s="47" t="s">
        <v>22</v>
      </c>
      <c r="G24" s="47">
        <v>3500</v>
      </c>
      <c r="H24" s="46">
        <v>0.58</v>
      </c>
      <c r="I24" s="47">
        <f t="shared" si="0"/>
        <v>2030</v>
      </c>
    </row>
    <row r="25" ht="66" spans="1:9">
      <c r="A25" s="14">
        <v>46036</v>
      </c>
      <c r="B25" s="22" t="s">
        <v>10</v>
      </c>
      <c r="C25" s="23" t="s">
        <v>64</v>
      </c>
      <c r="D25" s="24" t="s">
        <v>65</v>
      </c>
      <c r="E25" s="23" t="s">
        <v>66</v>
      </c>
      <c r="F25" s="25" t="s">
        <v>22</v>
      </c>
      <c r="G25" s="25">
        <v>6000</v>
      </c>
      <c r="H25" s="19">
        <v>0.58</v>
      </c>
      <c r="I25" s="25">
        <f t="shared" si="0"/>
        <v>3480</v>
      </c>
    </row>
    <row r="26" ht="33" spans="1:9">
      <c r="A26" s="41">
        <v>46037</v>
      </c>
      <c r="B26" s="42" t="s">
        <v>10</v>
      </c>
      <c r="C26" s="43" t="s">
        <v>18</v>
      </c>
      <c r="D26" s="44" t="s">
        <v>67</v>
      </c>
      <c r="E26" s="43" t="s">
        <v>68</v>
      </c>
      <c r="F26" s="47" t="s">
        <v>69</v>
      </c>
      <c r="G26" s="47">
        <v>200</v>
      </c>
      <c r="H26" s="46">
        <v>0.042</v>
      </c>
      <c r="I26" s="47">
        <f t="shared" si="0"/>
        <v>8.4</v>
      </c>
    </row>
    <row r="27" ht="16.5" spans="1:9">
      <c r="A27" s="14">
        <v>46044</v>
      </c>
      <c r="B27" s="22" t="s">
        <v>10</v>
      </c>
      <c r="C27" s="23" t="s">
        <v>70</v>
      </c>
      <c r="D27" s="24" t="s">
        <v>71</v>
      </c>
      <c r="E27" s="23" t="s">
        <v>72</v>
      </c>
      <c r="F27" s="48" t="s">
        <v>14</v>
      </c>
      <c r="G27" s="22">
        <v>623</v>
      </c>
      <c r="H27" s="19">
        <v>0.85</v>
      </c>
      <c r="I27" s="25">
        <f t="shared" si="0"/>
        <v>529.55</v>
      </c>
    </row>
    <row r="28" ht="16.5" spans="1:9">
      <c r="A28" s="14"/>
      <c r="B28" s="22"/>
      <c r="C28" s="23"/>
      <c r="D28" s="24"/>
      <c r="E28" s="23"/>
      <c r="F28" s="48" t="s">
        <v>15</v>
      </c>
      <c r="G28" s="22">
        <v>6</v>
      </c>
      <c r="H28" s="19">
        <v>0</v>
      </c>
      <c r="I28" s="25">
        <f t="shared" si="0"/>
        <v>0</v>
      </c>
    </row>
    <row r="29" ht="16.5" spans="1:9">
      <c r="A29" s="14"/>
      <c r="B29" s="22"/>
      <c r="C29" s="23"/>
      <c r="D29" s="24"/>
      <c r="E29" s="23"/>
      <c r="F29" s="25" t="s">
        <v>17</v>
      </c>
      <c r="G29" s="25">
        <v>623</v>
      </c>
      <c r="H29" s="19">
        <v>0.035</v>
      </c>
      <c r="I29" s="25">
        <f t="shared" si="0"/>
        <v>21.805</v>
      </c>
    </row>
    <row r="30" ht="16.5" spans="1:9">
      <c r="I30" s="51">
        <f>SUM(I3:I29)</f>
        <v>78249.985</v>
      </c>
    </row>
    <row r="31" ht="16.5" spans="1:9">
      <c r="I31" s="51"/>
    </row>
    <row r="32" ht="16.5" spans="1:9">
      <c r="A32" s="14">
        <v>46042</v>
      </c>
      <c r="B32" s="22" t="s">
        <v>10</v>
      </c>
      <c r="C32" s="23" t="s">
        <v>92</v>
      </c>
      <c r="D32" s="24" t="s">
        <v>93</v>
      </c>
      <c r="E32" s="23" t="s">
        <v>94</v>
      </c>
      <c r="F32" s="48" t="s">
        <v>95</v>
      </c>
      <c r="G32" s="22">
        <f>45020*1.05</f>
        <v>47271</v>
      </c>
      <c r="H32" s="19">
        <v>0.85</v>
      </c>
      <c r="I32" s="25">
        <f t="shared" ref="I32:I51" si="3">G32*H32</f>
        <v>40180.35</v>
      </c>
    </row>
    <row r="33" ht="16.5" spans="1:9">
      <c r="A33" s="14"/>
      <c r="B33" s="22"/>
      <c r="C33" s="23"/>
      <c r="D33" s="24"/>
      <c r="E33" s="23"/>
      <c r="F33" s="48" t="s">
        <v>15</v>
      </c>
      <c r="G33" s="22">
        <v>473</v>
      </c>
      <c r="H33" s="19">
        <v>0</v>
      </c>
      <c r="I33" s="25">
        <f t="shared" si="3"/>
        <v>0</v>
      </c>
    </row>
    <row r="34" ht="16.5" spans="1:9">
      <c r="A34" s="14"/>
      <c r="B34" s="22"/>
      <c r="C34" s="23"/>
      <c r="D34" s="24"/>
      <c r="E34" s="23"/>
      <c r="F34" s="49" t="s">
        <v>42</v>
      </c>
      <c r="G34" s="22">
        <f>5*5*2</f>
        <v>50</v>
      </c>
      <c r="H34" s="19">
        <v>0</v>
      </c>
      <c r="I34" s="25">
        <f t="shared" si="3"/>
        <v>0</v>
      </c>
    </row>
    <row r="35" ht="16.5" spans="1:9">
      <c r="A35" s="14"/>
      <c r="B35" s="22"/>
      <c r="C35" s="23"/>
      <c r="D35" s="24"/>
      <c r="E35" s="23"/>
      <c r="F35" s="25" t="s">
        <v>96</v>
      </c>
      <c r="G35" s="22">
        <f t="shared" ref="G35:G39" si="4">45020*1.05</f>
        <v>47271</v>
      </c>
      <c r="H35" s="19">
        <v>0.035</v>
      </c>
      <c r="I35" s="25">
        <f t="shared" si="3"/>
        <v>1654.485</v>
      </c>
    </row>
    <row r="36" ht="16.5" spans="1:9">
      <c r="A36" s="14"/>
      <c r="B36" s="22"/>
      <c r="C36" s="23"/>
      <c r="D36" s="24"/>
      <c r="E36" s="23"/>
      <c r="F36" s="25" t="s">
        <v>97</v>
      </c>
      <c r="G36" s="22">
        <f>47271*5</f>
        <v>236355</v>
      </c>
      <c r="H36" s="19">
        <v>0.042</v>
      </c>
      <c r="I36" s="25">
        <f t="shared" si="3"/>
        <v>9926.91</v>
      </c>
    </row>
    <row r="37" ht="16.5" spans="1:9">
      <c r="A37" s="14"/>
      <c r="B37" s="22"/>
      <c r="C37" s="23"/>
      <c r="D37" s="24"/>
      <c r="E37" s="23"/>
      <c r="F37" s="25" t="s">
        <v>98</v>
      </c>
      <c r="G37" s="22">
        <v>47271</v>
      </c>
      <c r="H37" s="19">
        <v>0.03</v>
      </c>
      <c r="I37" s="25">
        <f t="shared" si="3"/>
        <v>1418.13</v>
      </c>
    </row>
    <row r="38" ht="16.5" spans="1:9">
      <c r="A38" s="14"/>
      <c r="B38" s="22"/>
      <c r="C38" s="23"/>
      <c r="D38" s="24"/>
      <c r="E38" s="23"/>
      <c r="F38" s="23" t="s">
        <v>99</v>
      </c>
      <c r="G38" s="22">
        <f t="shared" si="4"/>
        <v>47271</v>
      </c>
      <c r="H38" s="19">
        <v>0.28</v>
      </c>
      <c r="I38" s="25">
        <f t="shared" si="3"/>
        <v>13235.88</v>
      </c>
    </row>
    <row r="39" ht="16.5" spans="1:9">
      <c r="A39" s="14"/>
      <c r="B39" s="22"/>
      <c r="C39" s="23"/>
      <c r="D39" s="24"/>
      <c r="E39" s="23"/>
      <c r="F39" s="22" t="s">
        <v>26</v>
      </c>
      <c r="G39" s="22">
        <f t="shared" si="4"/>
        <v>47271</v>
      </c>
      <c r="H39" s="19">
        <v>0.1</v>
      </c>
      <c r="I39" s="25">
        <f t="shared" si="3"/>
        <v>4727.1</v>
      </c>
    </row>
    <row r="40" s="1" customFormat="1" ht="33" spans="1:9">
      <c r="A40" s="14">
        <v>46048</v>
      </c>
      <c r="B40" s="22" t="s">
        <v>10</v>
      </c>
      <c r="C40" s="23" t="s">
        <v>31</v>
      </c>
      <c r="D40" s="24" t="s">
        <v>100</v>
      </c>
      <c r="E40" s="23" t="s">
        <v>101</v>
      </c>
      <c r="F40" s="48" t="s">
        <v>34</v>
      </c>
      <c r="G40" s="25">
        <v>460</v>
      </c>
      <c r="H40" s="19">
        <v>0.1</v>
      </c>
      <c r="I40" s="25">
        <f t="shared" si="3"/>
        <v>46</v>
      </c>
    </row>
    <row r="41" s="1" customFormat="1" ht="16.5" spans="1:9">
      <c r="A41" s="14"/>
      <c r="B41" s="22"/>
      <c r="C41" s="23"/>
      <c r="D41" s="24"/>
      <c r="E41" s="23"/>
      <c r="F41" s="25" t="s">
        <v>35</v>
      </c>
      <c r="G41" s="25">
        <f>460*4</f>
        <v>1840</v>
      </c>
      <c r="H41" s="19">
        <v>0.042</v>
      </c>
      <c r="I41" s="25">
        <f t="shared" si="3"/>
        <v>77.28</v>
      </c>
    </row>
    <row r="42" s="1" customFormat="1" ht="16.5" spans="1:9">
      <c r="A42" s="14"/>
      <c r="B42" s="22"/>
      <c r="C42" s="23"/>
      <c r="D42" s="24"/>
      <c r="E42" s="23"/>
      <c r="F42" s="23" t="s">
        <v>37</v>
      </c>
      <c r="G42" s="25">
        <v>460</v>
      </c>
      <c r="H42" s="19">
        <v>0.28</v>
      </c>
      <c r="I42" s="25">
        <f t="shared" si="3"/>
        <v>128.8</v>
      </c>
    </row>
    <row r="43" s="1" customFormat="1" ht="16.5" spans="1:9">
      <c r="A43" s="14"/>
      <c r="B43" s="22"/>
      <c r="C43" s="23"/>
      <c r="D43" s="24"/>
      <c r="E43" s="23"/>
      <c r="F43" s="22" t="s">
        <v>26</v>
      </c>
      <c r="G43" s="25">
        <v>460</v>
      </c>
      <c r="H43" s="19">
        <v>0.1</v>
      </c>
      <c r="I43" s="25">
        <f t="shared" si="3"/>
        <v>46</v>
      </c>
    </row>
    <row r="44" s="1" customFormat="1" ht="33" spans="1:9">
      <c r="A44" s="14">
        <v>46048</v>
      </c>
      <c r="B44" s="22" t="s">
        <v>10</v>
      </c>
      <c r="C44" s="23" t="s">
        <v>54</v>
      </c>
      <c r="D44" s="24" t="s">
        <v>102</v>
      </c>
      <c r="E44" s="23" t="s">
        <v>103</v>
      </c>
      <c r="F44" s="48" t="s">
        <v>34</v>
      </c>
      <c r="G44" s="25">
        <v>400</v>
      </c>
      <c r="H44" s="19">
        <v>0.1</v>
      </c>
      <c r="I44" s="25">
        <f t="shared" si="3"/>
        <v>40</v>
      </c>
    </row>
    <row r="45" s="1" customFormat="1" ht="16.5" spans="1:9">
      <c r="A45" s="14"/>
      <c r="B45" s="22"/>
      <c r="C45" s="23"/>
      <c r="D45" s="24"/>
      <c r="E45" s="23"/>
      <c r="F45" s="25" t="s">
        <v>43</v>
      </c>
      <c r="G45" s="25">
        <f>400*4</f>
        <v>1600</v>
      </c>
      <c r="H45" s="19">
        <v>0.042</v>
      </c>
      <c r="I45" s="25">
        <f t="shared" si="3"/>
        <v>67.2</v>
      </c>
    </row>
    <row r="46" s="1" customFormat="1" ht="16.5" spans="1:9">
      <c r="A46" s="14"/>
      <c r="B46" s="22"/>
      <c r="C46" s="23"/>
      <c r="D46" s="24"/>
      <c r="E46" s="23"/>
      <c r="F46" s="23" t="s">
        <v>37</v>
      </c>
      <c r="G46" s="25">
        <v>400</v>
      </c>
      <c r="H46" s="19">
        <v>0.28</v>
      </c>
      <c r="I46" s="25">
        <f t="shared" si="3"/>
        <v>112</v>
      </c>
    </row>
    <row r="47" s="1" customFormat="1" ht="16.5" spans="1:9">
      <c r="A47" s="14"/>
      <c r="B47" s="22"/>
      <c r="C47" s="23"/>
      <c r="D47" s="24"/>
      <c r="E47" s="23"/>
      <c r="F47" s="22" t="s">
        <v>26</v>
      </c>
      <c r="G47" s="25">
        <v>400</v>
      </c>
      <c r="H47" s="19">
        <v>0.1</v>
      </c>
      <c r="I47" s="25">
        <f t="shared" si="3"/>
        <v>40</v>
      </c>
    </row>
    <row r="48" s="1" customFormat="1" ht="16.5" spans="1:9">
      <c r="A48" s="14">
        <v>46049</v>
      </c>
      <c r="B48" s="22" t="s">
        <v>10</v>
      </c>
      <c r="C48" s="23" t="s">
        <v>45</v>
      </c>
      <c r="D48" s="24" t="s">
        <v>104</v>
      </c>
      <c r="E48" s="23" t="s">
        <v>105</v>
      </c>
      <c r="F48" s="48" t="s">
        <v>48</v>
      </c>
      <c r="G48" s="22">
        <v>430</v>
      </c>
      <c r="H48" s="19">
        <v>0.85</v>
      </c>
      <c r="I48" s="54">
        <f t="shared" si="3"/>
        <v>365.5</v>
      </c>
    </row>
    <row r="49" s="1" customFormat="1" ht="16.5" spans="1:10">
      <c r="A49" s="14"/>
      <c r="B49" s="22"/>
      <c r="C49" s="23"/>
      <c r="D49" s="24"/>
      <c r="E49" s="23"/>
      <c r="F49" s="48" t="s">
        <v>49</v>
      </c>
      <c r="G49" s="22">
        <v>4</v>
      </c>
      <c r="H49" s="19">
        <v>0</v>
      </c>
      <c r="I49" s="54">
        <f t="shared" si="3"/>
        <v>0</v>
      </c>
    </row>
    <row r="50" s="1" customFormat="1" ht="16.5" spans="1:10">
      <c r="A50" s="14"/>
      <c r="B50" s="22"/>
      <c r="C50" s="23"/>
      <c r="D50" s="24"/>
      <c r="E50" s="23"/>
      <c r="F50" s="25" t="s">
        <v>51</v>
      </c>
      <c r="G50" s="22">
        <f>120+150+110+45</f>
        <v>425</v>
      </c>
      <c r="H50" s="19">
        <v>0.08</v>
      </c>
      <c r="I50" s="54">
        <f t="shared" si="3"/>
        <v>34</v>
      </c>
    </row>
    <row r="51" s="1" customFormat="1" ht="66" spans="1:10">
      <c r="A51" s="14">
        <v>46060</v>
      </c>
      <c r="B51" s="22" t="s">
        <v>10</v>
      </c>
      <c r="C51" s="23" t="s">
        <v>64</v>
      </c>
      <c r="D51" s="24" t="s">
        <v>106</v>
      </c>
      <c r="E51" s="23" t="s">
        <v>107</v>
      </c>
      <c r="F51" s="25" t="s">
        <v>22</v>
      </c>
      <c r="G51" s="25">
        <v>1500</v>
      </c>
      <c r="H51" s="19">
        <v>0.58</v>
      </c>
      <c r="I51" s="25">
        <f t="shared" si="3"/>
        <v>870</v>
      </c>
    </row>
    <row r="52" ht="16.5" spans="1:10">
      <c r="I52" s="51"/>
    </row>
    <row r="53" spans="1:10">
      <c r="I53" s="3"/>
    </row>
    <row r="55" ht="28.5" spans="1:10">
      <c r="A55" s="30" t="s">
        <v>73</v>
      </c>
      <c r="B55" s="30"/>
      <c r="C55" s="30"/>
      <c r="D55" s="30"/>
      <c r="E55" s="30"/>
      <c r="F55" s="30"/>
      <c r="G55" s="30"/>
      <c r="H55" s="30"/>
      <c r="I55" s="30"/>
      <c r="J55" s="30"/>
    </row>
    <row r="56" ht="14.5" spans="1:10">
      <c r="A56" s="31" t="s">
        <v>74</v>
      </c>
      <c r="B56" s="31" t="s">
        <v>75</v>
      </c>
      <c r="C56" s="31" t="s">
        <v>76</v>
      </c>
      <c r="D56" s="32" t="s">
        <v>77</v>
      </c>
      <c r="E56" s="31" t="s">
        <v>78</v>
      </c>
      <c r="F56" s="32" t="s">
        <v>79</v>
      </c>
      <c r="G56" s="31" t="s">
        <v>80</v>
      </c>
      <c r="H56" s="31" t="s">
        <v>81</v>
      </c>
      <c r="I56" s="32" t="s">
        <v>82</v>
      </c>
      <c r="J56" s="31" t="s">
        <v>83</v>
      </c>
    </row>
    <row r="57" ht="28.5" spans="1:10">
      <c r="A57" s="31"/>
      <c r="B57" s="31"/>
      <c r="C57" s="31"/>
      <c r="D57" s="33" t="s">
        <v>84</v>
      </c>
      <c r="E57" s="31"/>
      <c r="F57" s="33" t="s">
        <v>85</v>
      </c>
      <c r="G57" s="31"/>
      <c r="H57" s="31"/>
      <c r="I57" s="34" t="s">
        <v>86</v>
      </c>
      <c r="J57" s="31"/>
    </row>
    <row r="58" ht="28" spans="1:10">
      <c r="A58" s="35">
        <v>1</v>
      </c>
      <c r="B58" s="36">
        <v>46079</v>
      </c>
      <c r="C58" s="31" t="s">
        <v>87</v>
      </c>
      <c r="D58" s="31" t="s">
        <v>88</v>
      </c>
      <c r="E58" s="31" t="s">
        <v>89</v>
      </c>
      <c r="F58" s="31"/>
      <c r="G58" s="31"/>
      <c r="H58" s="31"/>
      <c r="I58" s="55">
        <v>14140.2</v>
      </c>
      <c r="J58" s="38" t="s">
        <v>108</v>
      </c>
    </row>
  </sheetData>
  <mergeCells count="49">
    <mergeCell ref="A1:I1"/>
    <mergeCell ref="A55:J55"/>
    <mergeCell ref="A3:A9"/>
    <mergeCell ref="A10:A15"/>
    <mergeCell ref="A16:A22"/>
    <mergeCell ref="A27:A29"/>
    <mergeCell ref="A32:A39"/>
    <mergeCell ref="A40:A43"/>
    <mergeCell ref="A44:A47"/>
    <mergeCell ref="A48:A50"/>
    <mergeCell ref="A56:A57"/>
    <mergeCell ref="B3:B9"/>
    <mergeCell ref="B10:B15"/>
    <mergeCell ref="B16:B22"/>
    <mergeCell ref="B27:B29"/>
    <mergeCell ref="B32:B39"/>
    <mergeCell ref="B40:B43"/>
    <mergeCell ref="B44:B47"/>
    <mergeCell ref="B48:B50"/>
    <mergeCell ref="B56:B57"/>
    <mergeCell ref="C3:C9"/>
    <mergeCell ref="C10:C15"/>
    <mergeCell ref="C16:C22"/>
    <mergeCell ref="C27:C29"/>
    <mergeCell ref="C32:C39"/>
    <mergeCell ref="C40:C43"/>
    <mergeCell ref="C44:C47"/>
    <mergeCell ref="C48:C50"/>
    <mergeCell ref="C56:C57"/>
    <mergeCell ref="D3:D9"/>
    <mergeCell ref="D10:D15"/>
    <mergeCell ref="D16:D22"/>
    <mergeCell ref="D27:D29"/>
    <mergeCell ref="D32:D39"/>
    <mergeCell ref="D40:D43"/>
    <mergeCell ref="D44:D47"/>
    <mergeCell ref="D48:D50"/>
    <mergeCell ref="E3:E9"/>
    <mergeCell ref="E10:E15"/>
    <mergeCell ref="E16:E22"/>
    <mergeCell ref="E27:E29"/>
    <mergeCell ref="E32:E39"/>
    <mergeCell ref="E40:E43"/>
    <mergeCell ref="E44:E47"/>
    <mergeCell ref="E48:E50"/>
    <mergeCell ref="E56:E57"/>
    <mergeCell ref="G56:G57"/>
    <mergeCell ref="H56:H57"/>
    <mergeCell ref="J56:J57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topLeftCell="A45" workbookViewId="0">
      <selection activeCell="A55" sqref="A55:J58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5.8181818181818" style="1" customWidth="1"/>
    <col min="6" max="6" width="66.0909090909091" style="1" customWidth="1"/>
    <col min="7" max="7" width="10.3636363636364" style="1" customWidth="1"/>
    <col min="8" max="8" width="10.3636363636364" style="2" customWidth="1"/>
    <col min="9" max="9" width="14.2727272727273" style="1" customWidth="1"/>
    <col min="10" max="10" width="50" style="1" customWidth="1"/>
    <col min="11" max="14" width="8.72727272727273" style="1"/>
    <col min="15" max="15" width="12.8181818181818" style="1"/>
    <col min="16" max="16384" width="8.72727272727273" style="1"/>
  </cols>
  <sheetData>
    <row r="1" s="1" customFormat="1" ht="21" spans="1:9">
      <c r="A1" s="4" t="s">
        <v>38</v>
      </c>
      <c r="B1" s="5"/>
      <c r="C1" s="5"/>
      <c r="D1" s="6"/>
      <c r="E1" s="5"/>
      <c r="F1" s="5"/>
      <c r="G1" s="5"/>
      <c r="H1" s="7"/>
      <c r="I1" s="5"/>
    </row>
    <row r="2" s="1" customFormat="1" spans="1:9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39" t="s">
        <v>7</v>
      </c>
      <c r="H2" s="12" t="s">
        <v>8</v>
      </c>
      <c r="I2" s="40" t="s">
        <v>9</v>
      </c>
    </row>
    <row r="3" ht="16.5" spans="1:9">
      <c r="A3" s="41">
        <v>45996</v>
      </c>
      <c r="B3" s="42" t="s">
        <v>10</v>
      </c>
      <c r="C3" s="43" t="s">
        <v>45</v>
      </c>
      <c r="D3" s="44" t="s">
        <v>46</v>
      </c>
      <c r="E3" s="43" t="s">
        <v>47</v>
      </c>
      <c r="F3" s="45" t="s">
        <v>48</v>
      </c>
      <c r="G3" s="42">
        <f>10000+10-5400</f>
        <v>4610</v>
      </c>
      <c r="H3" s="46">
        <v>0.85</v>
      </c>
      <c r="I3" s="47">
        <f t="shared" ref="I3:I29" si="0">G3*H3</f>
        <v>3918.5</v>
      </c>
    </row>
    <row r="4" ht="16.5" spans="1:9">
      <c r="A4" s="41"/>
      <c r="B4" s="42"/>
      <c r="C4" s="43"/>
      <c r="D4" s="44"/>
      <c r="E4" s="43"/>
      <c r="F4" s="45" t="s">
        <v>49</v>
      </c>
      <c r="G4" s="42">
        <v>46</v>
      </c>
      <c r="H4" s="46">
        <v>0</v>
      </c>
      <c r="I4" s="47">
        <f t="shared" si="0"/>
        <v>0</v>
      </c>
    </row>
    <row r="5" ht="16.5" spans="1:9">
      <c r="A5" s="41"/>
      <c r="B5" s="42"/>
      <c r="C5" s="43"/>
      <c r="D5" s="44"/>
      <c r="E5" s="43"/>
      <c r="F5" s="47" t="s">
        <v>50</v>
      </c>
      <c r="G5" s="42">
        <f>4*10</f>
        <v>40</v>
      </c>
      <c r="H5" s="46">
        <v>0</v>
      </c>
      <c r="I5" s="47">
        <f t="shared" si="0"/>
        <v>0</v>
      </c>
    </row>
    <row r="6" ht="16.5" spans="1:9">
      <c r="A6" s="41"/>
      <c r="B6" s="42"/>
      <c r="C6" s="43"/>
      <c r="D6" s="44"/>
      <c r="E6" s="43"/>
      <c r="F6" s="47" t="s">
        <v>51</v>
      </c>
      <c r="G6" s="42">
        <v>5010</v>
      </c>
      <c r="H6" s="46">
        <v>0.08</v>
      </c>
      <c r="I6" s="47">
        <f t="shared" si="0"/>
        <v>400.8</v>
      </c>
    </row>
    <row r="7" ht="16.5" spans="1:9">
      <c r="A7" s="41"/>
      <c r="B7" s="42"/>
      <c r="C7" s="43"/>
      <c r="D7" s="44"/>
      <c r="E7" s="43"/>
      <c r="F7" s="47" t="s">
        <v>52</v>
      </c>
      <c r="G7" s="47">
        <f>10010*5</f>
        <v>50050</v>
      </c>
      <c r="H7" s="46">
        <v>0.042</v>
      </c>
      <c r="I7" s="47">
        <f t="shared" si="0"/>
        <v>2102.1</v>
      </c>
    </row>
    <row r="8" ht="33" spans="1:9">
      <c r="A8" s="41"/>
      <c r="B8" s="42"/>
      <c r="C8" s="43"/>
      <c r="D8" s="44"/>
      <c r="E8" s="43"/>
      <c r="F8" s="43" t="s">
        <v>53</v>
      </c>
      <c r="G8" s="47">
        <v>10010</v>
      </c>
      <c r="H8" s="46">
        <v>0.63</v>
      </c>
      <c r="I8" s="47">
        <f t="shared" si="0"/>
        <v>6306.3</v>
      </c>
    </row>
    <row r="9" ht="16.5" spans="1:9">
      <c r="A9" s="41"/>
      <c r="B9" s="42"/>
      <c r="C9" s="43"/>
      <c r="D9" s="44"/>
      <c r="E9" s="43"/>
      <c r="F9" s="42" t="s">
        <v>26</v>
      </c>
      <c r="G9" s="47">
        <v>10010</v>
      </c>
      <c r="H9" s="46">
        <v>0.1</v>
      </c>
      <c r="I9" s="47">
        <f t="shared" si="0"/>
        <v>1001</v>
      </c>
    </row>
    <row r="10" ht="33" spans="1:9">
      <c r="A10" s="14">
        <v>46010</v>
      </c>
      <c r="B10" s="22" t="s">
        <v>10</v>
      </c>
      <c r="C10" s="23" t="s">
        <v>54</v>
      </c>
      <c r="D10" s="24" t="s">
        <v>55</v>
      </c>
      <c r="E10" s="23" t="s">
        <v>56</v>
      </c>
      <c r="F10" s="48" t="s">
        <v>34</v>
      </c>
      <c r="G10" s="25">
        <f t="shared" ref="G10:G15" si="1">40000+10</f>
        <v>40010</v>
      </c>
      <c r="H10" s="19">
        <v>0.1</v>
      </c>
      <c r="I10" s="25">
        <f t="shared" si="0"/>
        <v>4001</v>
      </c>
    </row>
    <row r="11" ht="16.5" spans="1:9">
      <c r="A11" s="14"/>
      <c r="B11" s="22"/>
      <c r="C11" s="23"/>
      <c r="D11" s="24"/>
      <c r="E11" s="23"/>
      <c r="F11" s="48" t="s">
        <v>22</v>
      </c>
      <c r="G11" s="25">
        <f t="shared" si="1"/>
        <v>40010</v>
      </c>
      <c r="H11" s="19">
        <v>0.58</v>
      </c>
      <c r="I11" s="25">
        <f t="shared" si="0"/>
        <v>23205.8</v>
      </c>
    </row>
    <row r="12" ht="16.5" spans="1:9">
      <c r="A12" s="14"/>
      <c r="B12" s="22"/>
      <c r="C12" s="23"/>
      <c r="D12" s="24"/>
      <c r="E12" s="23"/>
      <c r="F12" s="49" t="s">
        <v>23</v>
      </c>
      <c r="G12" s="25">
        <f>4*10</f>
        <v>40</v>
      </c>
      <c r="H12" s="19">
        <v>0</v>
      </c>
      <c r="I12" s="25">
        <f t="shared" si="0"/>
        <v>0</v>
      </c>
    </row>
    <row r="13" ht="16.5" spans="1:9">
      <c r="A13" s="14"/>
      <c r="B13" s="22"/>
      <c r="C13" s="23"/>
      <c r="D13" s="24"/>
      <c r="E13" s="23"/>
      <c r="F13" s="25" t="s">
        <v>43</v>
      </c>
      <c r="G13" s="25">
        <f>40010*4</f>
        <v>160040</v>
      </c>
      <c r="H13" s="19">
        <v>0.042</v>
      </c>
      <c r="I13" s="25">
        <f t="shared" si="0"/>
        <v>6721.68</v>
      </c>
    </row>
    <row r="14" ht="16.5" spans="1:9">
      <c r="A14" s="14"/>
      <c r="B14" s="22"/>
      <c r="C14" s="23"/>
      <c r="D14" s="24"/>
      <c r="E14" s="23"/>
      <c r="F14" s="23" t="s">
        <v>37</v>
      </c>
      <c r="G14" s="25">
        <f t="shared" si="1"/>
        <v>40010</v>
      </c>
      <c r="H14" s="19">
        <v>0.28</v>
      </c>
      <c r="I14" s="25">
        <f t="shared" si="0"/>
        <v>11202.8</v>
      </c>
    </row>
    <row r="15" ht="16.5" spans="1:9">
      <c r="A15" s="14"/>
      <c r="B15" s="22"/>
      <c r="C15" s="23"/>
      <c r="D15" s="24"/>
      <c r="E15" s="23"/>
      <c r="F15" s="22" t="s">
        <v>26</v>
      </c>
      <c r="G15" s="25">
        <f t="shared" si="1"/>
        <v>40010</v>
      </c>
      <c r="H15" s="19">
        <v>0.1</v>
      </c>
      <c r="I15" s="25">
        <f t="shared" si="0"/>
        <v>4001</v>
      </c>
    </row>
    <row r="16" ht="16.5" spans="1:9">
      <c r="A16" s="14">
        <v>46015</v>
      </c>
      <c r="B16" s="22" t="s">
        <v>10</v>
      </c>
      <c r="C16" s="23" t="s">
        <v>57</v>
      </c>
      <c r="D16" s="24" t="s">
        <v>58</v>
      </c>
      <c r="E16" s="23" t="s">
        <v>59</v>
      </c>
      <c r="F16" s="48" t="s">
        <v>14</v>
      </c>
      <c r="G16" s="25">
        <f t="shared" ref="G16:G22" si="2">6300+10</f>
        <v>6310</v>
      </c>
      <c r="H16" s="19">
        <v>0.85</v>
      </c>
      <c r="I16" s="50">
        <f t="shared" si="0"/>
        <v>5363.5</v>
      </c>
    </row>
    <row r="17" ht="16.5" spans="1:9">
      <c r="A17" s="14"/>
      <c r="B17" s="22"/>
      <c r="C17" s="23"/>
      <c r="D17" s="24"/>
      <c r="E17" s="23"/>
      <c r="F17" s="48" t="s">
        <v>15</v>
      </c>
      <c r="G17" s="25">
        <v>63</v>
      </c>
      <c r="H17" s="19">
        <v>0</v>
      </c>
      <c r="I17" s="50">
        <f t="shared" si="0"/>
        <v>0</v>
      </c>
    </row>
    <row r="18" ht="16.5" spans="1:9">
      <c r="A18" s="14"/>
      <c r="B18" s="22"/>
      <c r="C18" s="23"/>
      <c r="D18" s="24"/>
      <c r="E18" s="23"/>
      <c r="F18" s="49" t="s">
        <v>42</v>
      </c>
      <c r="G18" s="25">
        <f>5*5</f>
        <v>25</v>
      </c>
      <c r="H18" s="19">
        <v>0</v>
      </c>
      <c r="I18" s="50">
        <f t="shared" si="0"/>
        <v>0</v>
      </c>
    </row>
    <row r="19" ht="16.5" spans="1:9">
      <c r="A19" s="14"/>
      <c r="B19" s="22"/>
      <c r="C19" s="23"/>
      <c r="D19" s="24"/>
      <c r="E19" s="23"/>
      <c r="F19" s="25" t="s">
        <v>17</v>
      </c>
      <c r="G19" s="25">
        <f t="shared" si="2"/>
        <v>6310</v>
      </c>
      <c r="H19" s="19">
        <v>0.035</v>
      </c>
      <c r="I19" s="50">
        <f t="shared" si="0"/>
        <v>220.85</v>
      </c>
    </row>
    <row r="20" ht="16.5" spans="1:9">
      <c r="A20" s="14"/>
      <c r="B20" s="22"/>
      <c r="C20" s="23"/>
      <c r="D20" s="24"/>
      <c r="E20" s="23"/>
      <c r="F20" s="25" t="s">
        <v>52</v>
      </c>
      <c r="G20" s="25">
        <f>6310*5</f>
        <v>31550</v>
      </c>
      <c r="H20" s="19">
        <v>0.042</v>
      </c>
      <c r="I20" s="50">
        <f t="shared" si="0"/>
        <v>1325.1</v>
      </c>
    </row>
    <row r="21" ht="16.5" spans="1:9">
      <c r="A21" s="14"/>
      <c r="B21" s="22"/>
      <c r="C21" s="23"/>
      <c r="D21" s="24"/>
      <c r="E21" s="23"/>
      <c r="F21" s="23" t="s">
        <v>37</v>
      </c>
      <c r="G21" s="25">
        <f t="shared" si="2"/>
        <v>6310</v>
      </c>
      <c r="H21" s="19">
        <v>0.28</v>
      </c>
      <c r="I21" s="50">
        <f t="shared" si="0"/>
        <v>1766.8</v>
      </c>
    </row>
    <row r="22" ht="16.5" spans="1:9">
      <c r="A22" s="14"/>
      <c r="B22" s="22"/>
      <c r="C22" s="23"/>
      <c r="D22" s="24"/>
      <c r="E22" s="23"/>
      <c r="F22" s="22" t="s">
        <v>26</v>
      </c>
      <c r="G22" s="25">
        <f t="shared" si="2"/>
        <v>6310</v>
      </c>
      <c r="H22" s="19">
        <v>0.1</v>
      </c>
      <c r="I22" s="50">
        <f t="shared" si="0"/>
        <v>631</v>
      </c>
    </row>
    <row r="23" ht="33" spans="1:9">
      <c r="A23" s="41">
        <v>46026</v>
      </c>
      <c r="B23" s="42" t="s">
        <v>10</v>
      </c>
      <c r="C23" s="43" t="s">
        <v>45</v>
      </c>
      <c r="D23" s="44" t="s">
        <v>60</v>
      </c>
      <c r="E23" s="43" t="s">
        <v>61</v>
      </c>
      <c r="F23" s="47" t="s">
        <v>51</v>
      </c>
      <c r="G23" s="42">
        <v>150</v>
      </c>
      <c r="H23" s="46">
        <v>0.08</v>
      </c>
      <c r="I23" s="47">
        <f t="shared" si="0"/>
        <v>12</v>
      </c>
    </row>
    <row r="24" ht="33" spans="1:9">
      <c r="A24" s="41">
        <v>46027</v>
      </c>
      <c r="B24" s="42" t="s">
        <v>10</v>
      </c>
      <c r="C24" s="43" t="s">
        <v>18</v>
      </c>
      <c r="D24" s="44" t="s">
        <v>62</v>
      </c>
      <c r="E24" s="43" t="s">
        <v>63</v>
      </c>
      <c r="F24" s="47" t="s">
        <v>22</v>
      </c>
      <c r="G24" s="47">
        <v>3500</v>
      </c>
      <c r="H24" s="46">
        <v>0.58</v>
      </c>
      <c r="I24" s="47">
        <f t="shared" si="0"/>
        <v>2030</v>
      </c>
    </row>
    <row r="25" ht="66" spans="1:9">
      <c r="A25" s="14">
        <v>46036</v>
      </c>
      <c r="B25" s="22" t="s">
        <v>10</v>
      </c>
      <c r="C25" s="23" t="s">
        <v>64</v>
      </c>
      <c r="D25" s="24" t="s">
        <v>65</v>
      </c>
      <c r="E25" s="23" t="s">
        <v>66</v>
      </c>
      <c r="F25" s="25" t="s">
        <v>22</v>
      </c>
      <c r="G25" s="25">
        <v>6000</v>
      </c>
      <c r="H25" s="19">
        <v>0.58</v>
      </c>
      <c r="I25" s="25">
        <f t="shared" si="0"/>
        <v>3480</v>
      </c>
    </row>
    <row r="26" ht="33" spans="1:9">
      <c r="A26" s="41">
        <v>46037</v>
      </c>
      <c r="B26" s="42" t="s">
        <v>10</v>
      </c>
      <c r="C26" s="43" t="s">
        <v>18</v>
      </c>
      <c r="D26" s="44" t="s">
        <v>67</v>
      </c>
      <c r="E26" s="43" t="s">
        <v>68</v>
      </c>
      <c r="F26" s="47" t="s">
        <v>69</v>
      </c>
      <c r="G26" s="47">
        <v>200</v>
      </c>
      <c r="H26" s="46">
        <v>0.042</v>
      </c>
      <c r="I26" s="47">
        <f t="shared" si="0"/>
        <v>8.4</v>
      </c>
    </row>
    <row r="27" ht="16.5" spans="1:9">
      <c r="A27" s="14">
        <v>46044</v>
      </c>
      <c r="B27" s="22" t="s">
        <v>10</v>
      </c>
      <c r="C27" s="23" t="s">
        <v>70</v>
      </c>
      <c r="D27" s="24" t="s">
        <v>71</v>
      </c>
      <c r="E27" s="23" t="s">
        <v>72</v>
      </c>
      <c r="F27" s="48" t="s">
        <v>14</v>
      </c>
      <c r="G27" s="22">
        <v>623</v>
      </c>
      <c r="H27" s="19">
        <v>0.85</v>
      </c>
      <c r="I27" s="50">
        <f t="shared" si="0"/>
        <v>529.55</v>
      </c>
    </row>
    <row r="28" ht="16.5" spans="1:9">
      <c r="A28" s="14"/>
      <c r="B28" s="22"/>
      <c r="C28" s="23"/>
      <c r="D28" s="24"/>
      <c r="E28" s="23"/>
      <c r="F28" s="48" t="s">
        <v>15</v>
      </c>
      <c r="G28" s="22">
        <v>6</v>
      </c>
      <c r="H28" s="19">
        <v>0</v>
      </c>
      <c r="I28" s="50">
        <f t="shared" si="0"/>
        <v>0</v>
      </c>
    </row>
    <row r="29" ht="16.5" spans="1:9">
      <c r="A29" s="14"/>
      <c r="B29" s="22"/>
      <c r="C29" s="23"/>
      <c r="D29" s="24"/>
      <c r="E29" s="23"/>
      <c r="F29" s="25" t="s">
        <v>17</v>
      </c>
      <c r="G29" s="25">
        <v>623</v>
      </c>
      <c r="H29" s="19">
        <v>0.035</v>
      </c>
      <c r="I29" s="50">
        <f t="shared" si="0"/>
        <v>21.805</v>
      </c>
    </row>
    <row r="30" ht="16.5" spans="1:9">
      <c r="I30" s="51">
        <f>SUM(I3:I29)</f>
        <v>78249.985</v>
      </c>
    </row>
    <row r="31" ht="16.5" spans="1:9">
      <c r="I31" s="51"/>
    </row>
    <row r="32" ht="16.5" spans="1:9">
      <c r="A32" s="14">
        <v>46042</v>
      </c>
      <c r="B32" s="22" t="s">
        <v>10</v>
      </c>
      <c r="C32" s="23" t="s">
        <v>92</v>
      </c>
      <c r="D32" s="24" t="s">
        <v>93</v>
      </c>
      <c r="E32" s="23" t="s">
        <v>94</v>
      </c>
      <c r="F32" s="48" t="s">
        <v>95</v>
      </c>
      <c r="G32" s="22">
        <f>45020*1.05</f>
        <v>47271</v>
      </c>
      <c r="H32" s="19">
        <v>0.85</v>
      </c>
      <c r="I32" s="50">
        <f t="shared" ref="I32:I51" si="3">G32*H32</f>
        <v>40180.35</v>
      </c>
    </row>
    <row r="33" ht="16.5" spans="1:9">
      <c r="A33" s="14"/>
      <c r="B33" s="22"/>
      <c r="C33" s="23"/>
      <c r="D33" s="24"/>
      <c r="E33" s="23"/>
      <c r="F33" s="48" t="s">
        <v>15</v>
      </c>
      <c r="G33" s="22">
        <v>473</v>
      </c>
      <c r="H33" s="19">
        <v>0</v>
      </c>
      <c r="I33" s="50">
        <f t="shared" si="3"/>
        <v>0</v>
      </c>
    </row>
    <row r="34" ht="16.5" spans="1:9">
      <c r="A34" s="14"/>
      <c r="B34" s="22"/>
      <c r="C34" s="23"/>
      <c r="D34" s="24"/>
      <c r="E34" s="23"/>
      <c r="F34" s="49" t="s">
        <v>42</v>
      </c>
      <c r="G34" s="22">
        <f>5*5*2</f>
        <v>50</v>
      </c>
      <c r="H34" s="19">
        <v>0</v>
      </c>
      <c r="I34" s="50">
        <f t="shared" si="3"/>
        <v>0</v>
      </c>
    </row>
    <row r="35" ht="16.5" spans="1:9">
      <c r="A35" s="14"/>
      <c r="B35" s="22"/>
      <c r="C35" s="23"/>
      <c r="D35" s="24"/>
      <c r="E35" s="23"/>
      <c r="F35" s="25" t="s">
        <v>96</v>
      </c>
      <c r="G35" s="22">
        <f t="shared" ref="G35:G39" si="4">45020*1.05</f>
        <v>47271</v>
      </c>
      <c r="H35" s="19">
        <v>0.035</v>
      </c>
      <c r="I35" s="50">
        <f t="shared" si="3"/>
        <v>1654.485</v>
      </c>
    </row>
    <row r="36" ht="16.5" spans="1:9">
      <c r="A36" s="14"/>
      <c r="B36" s="22"/>
      <c r="C36" s="23"/>
      <c r="D36" s="24"/>
      <c r="E36" s="23"/>
      <c r="F36" s="25" t="s">
        <v>97</v>
      </c>
      <c r="G36" s="22">
        <f>47271*5</f>
        <v>236355</v>
      </c>
      <c r="H36" s="19">
        <v>0.042</v>
      </c>
      <c r="I36" s="50">
        <f t="shared" si="3"/>
        <v>9926.91</v>
      </c>
    </row>
    <row r="37" ht="16.5" spans="1:9">
      <c r="A37" s="14"/>
      <c r="B37" s="22"/>
      <c r="C37" s="23"/>
      <c r="D37" s="24"/>
      <c r="E37" s="23"/>
      <c r="F37" s="25" t="s">
        <v>98</v>
      </c>
      <c r="G37" s="22">
        <v>47271</v>
      </c>
      <c r="H37" s="19">
        <v>0.03</v>
      </c>
      <c r="I37" s="50">
        <f t="shared" si="3"/>
        <v>1418.13</v>
      </c>
    </row>
    <row r="38" ht="16.5" spans="1:9">
      <c r="A38" s="14"/>
      <c r="B38" s="22"/>
      <c r="C38" s="23"/>
      <c r="D38" s="24"/>
      <c r="E38" s="23"/>
      <c r="F38" s="23" t="s">
        <v>99</v>
      </c>
      <c r="G38" s="22">
        <f t="shared" si="4"/>
        <v>47271</v>
      </c>
      <c r="H38" s="19">
        <v>0.28</v>
      </c>
      <c r="I38" s="50">
        <f t="shared" si="3"/>
        <v>13235.88</v>
      </c>
    </row>
    <row r="39" ht="16.5" spans="1:9">
      <c r="A39" s="14"/>
      <c r="B39" s="22"/>
      <c r="C39" s="23"/>
      <c r="D39" s="24"/>
      <c r="E39" s="23"/>
      <c r="F39" s="22" t="s">
        <v>26</v>
      </c>
      <c r="G39" s="22">
        <f t="shared" si="4"/>
        <v>47271</v>
      </c>
      <c r="H39" s="19">
        <v>0.1</v>
      </c>
      <c r="I39" s="50">
        <f t="shared" si="3"/>
        <v>4727.1</v>
      </c>
    </row>
    <row r="40" s="1" customFormat="1" ht="33" spans="1:9">
      <c r="A40" s="14">
        <v>46048</v>
      </c>
      <c r="B40" s="22" t="s">
        <v>10</v>
      </c>
      <c r="C40" s="23" t="s">
        <v>31</v>
      </c>
      <c r="D40" s="24" t="s">
        <v>100</v>
      </c>
      <c r="E40" s="23" t="s">
        <v>101</v>
      </c>
      <c r="F40" s="48" t="s">
        <v>34</v>
      </c>
      <c r="G40" s="25">
        <v>460</v>
      </c>
      <c r="H40" s="19">
        <v>0.1</v>
      </c>
      <c r="I40" s="25">
        <f t="shared" si="3"/>
        <v>46</v>
      </c>
    </row>
    <row r="41" s="1" customFormat="1" ht="16.5" spans="1:9">
      <c r="A41" s="14"/>
      <c r="B41" s="22"/>
      <c r="C41" s="23"/>
      <c r="D41" s="24"/>
      <c r="E41" s="23"/>
      <c r="F41" s="25" t="s">
        <v>35</v>
      </c>
      <c r="G41" s="25">
        <f>460*4</f>
        <v>1840</v>
      </c>
      <c r="H41" s="19">
        <v>0.042</v>
      </c>
      <c r="I41" s="25">
        <f t="shared" si="3"/>
        <v>77.28</v>
      </c>
    </row>
    <row r="42" s="1" customFormat="1" ht="16.5" spans="1:9">
      <c r="A42" s="14"/>
      <c r="B42" s="22"/>
      <c r="C42" s="23"/>
      <c r="D42" s="24"/>
      <c r="E42" s="23"/>
      <c r="F42" s="23" t="s">
        <v>37</v>
      </c>
      <c r="G42" s="25">
        <v>460</v>
      </c>
      <c r="H42" s="19">
        <v>0.28</v>
      </c>
      <c r="I42" s="25">
        <f t="shared" si="3"/>
        <v>128.8</v>
      </c>
    </row>
    <row r="43" s="1" customFormat="1" ht="16.5" spans="1:9">
      <c r="A43" s="14"/>
      <c r="B43" s="22"/>
      <c r="C43" s="23"/>
      <c r="D43" s="24"/>
      <c r="E43" s="23"/>
      <c r="F43" s="22" t="s">
        <v>26</v>
      </c>
      <c r="G43" s="25">
        <v>460</v>
      </c>
      <c r="H43" s="19">
        <v>0.1</v>
      </c>
      <c r="I43" s="25">
        <f t="shared" si="3"/>
        <v>46</v>
      </c>
    </row>
    <row r="44" s="1" customFormat="1" ht="33" spans="1:9">
      <c r="A44" s="14">
        <v>46048</v>
      </c>
      <c r="B44" s="22" t="s">
        <v>10</v>
      </c>
      <c r="C44" s="23" t="s">
        <v>54</v>
      </c>
      <c r="D44" s="24" t="s">
        <v>102</v>
      </c>
      <c r="E44" s="23" t="s">
        <v>103</v>
      </c>
      <c r="F44" s="48" t="s">
        <v>34</v>
      </c>
      <c r="G44" s="25">
        <v>400</v>
      </c>
      <c r="H44" s="19">
        <v>0.1</v>
      </c>
      <c r="I44" s="25">
        <f t="shared" si="3"/>
        <v>40</v>
      </c>
    </row>
    <row r="45" s="1" customFormat="1" ht="16.5" spans="1:9">
      <c r="A45" s="14"/>
      <c r="B45" s="22"/>
      <c r="C45" s="23"/>
      <c r="D45" s="24"/>
      <c r="E45" s="23"/>
      <c r="F45" s="25" t="s">
        <v>43</v>
      </c>
      <c r="G45" s="25">
        <f>400*4</f>
        <v>1600</v>
      </c>
      <c r="H45" s="19">
        <v>0.042</v>
      </c>
      <c r="I45" s="25">
        <f t="shared" si="3"/>
        <v>67.2</v>
      </c>
    </row>
    <row r="46" s="1" customFormat="1" ht="16.5" spans="1:9">
      <c r="A46" s="14"/>
      <c r="B46" s="22"/>
      <c r="C46" s="23"/>
      <c r="D46" s="24"/>
      <c r="E46" s="23"/>
      <c r="F46" s="23" t="s">
        <v>37</v>
      </c>
      <c r="G46" s="25">
        <v>400</v>
      </c>
      <c r="H46" s="19">
        <v>0.28</v>
      </c>
      <c r="I46" s="25">
        <f t="shared" si="3"/>
        <v>112</v>
      </c>
    </row>
    <row r="47" s="1" customFormat="1" ht="16.5" spans="1:9">
      <c r="A47" s="14"/>
      <c r="B47" s="22"/>
      <c r="C47" s="23"/>
      <c r="D47" s="24"/>
      <c r="E47" s="23"/>
      <c r="F47" s="22" t="s">
        <v>26</v>
      </c>
      <c r="G47" s="25">
        <v>400</v>
      </c>
      <c r="H47" s="19">
        <v>0.1</v>
      </c>
      <c r="I47" s="25">
        <f t="shared" si="3"/>
        <v>40</v>
      </c>
    </row>
    <row r="48" s="1" customFormat="1" ht="16.5" spans="1:9">
      <c r="A48" s="41">
        <v>46049</v>
      </c>
      <c r="B48" s="42" t="s">
        <v>10</v>
      </c>
      <c r="C48" s="43" t="s">
        <v>45</v>
      </c>
      <c r="D48" s="44" t="s">
        <v>104</v>
      </c>
      <c r="E48" s="43" t="s">
        <v>105</v>
      </c>
      <c r="F48" s="45" t="s">
        <v>48</v>
      </c>
      <c r="G48" s="42">
        <v>430</v>
      </c>
      <c r="H48" s="46">
        <v>0.85</v>
      </c>
      <c r="I48" s="42">
        <f t="shared" si="3"/>
        <v>365.5</v>
      </c>
    </row>
    <row r="49" s="1" customFormat="1" ht="16.5" spans="1:10">
      <c r="A49" s="41"/>
      <c r="B49" s="42"/>
      <c r="C49" s="43"/>
      <c r="D49" s="44"/>
      <c r="E49" s="43"/>
      <c r="F49" s="45" t="s">
        <v>49</v>
      </c>
      <c r="G49" s="42">
        <v>4</v>
      </c>
      <c r="H49" s="46">
        <v>0</v>
      </c>
      <c r="I49" s="42">
        <f t="shared" si="3"/>
        <v>0</v>
      </c>
    </row>
    <row r="50" s="1" customFormat="1" ht="16.5" spans="1:10">
      <c r="A50" s="41"/>
      <c r="B50" s="42"/>
      <c r="C50" s="43"/>
      <c r="D50" s="44"/>
      <c r="E50" s="43"/>
      <c r="F50" s="47" t="s">
        <v>51</v>
      </c>
      <c r="G50" s="42">
        <f>120+150+110+45</f>
        <v>425</v>
      </c>
      <c r="H50" s="46">
        <v>0.08</v>
      </c>
      <c r="I50" s="42">
        <f t="shared" si="3"/>
        <v>34</v>
      </c>
    </row>
    <row r="51" s="1" customFormat="1" ht="66" spans="1:10">
      <c r="A51" s="14">
        <v>46060</v>
      </c>
      <c r="B51" s="22" t="s">
        <v>10</v>
      </c>
      <c r="C51" s="23" t="s">
        <v>64</v>
      </c>
      <c r="D51" s="24" t="s">
        <v>106</v>
      </c>
      <c r="E51" s="23" t="s">
        <v>107</v>
      </c>
      <c r="F51" s="25" t="s">
        <v>22</v>
      </c>
      <c r="G51" s="25">
        <v>1500</v>
      </c>
      <c r="H51" s="19">
        <v>0.58</v>
      </c>
      <c r="I51" s="25">
        <f t="shared" si="3"/>
        <v>870</v>
      </c>
    </row>
    <row r="52" ht="16.5" spans="1:10">
      <c r="I52" s="51"/>
    </row>
    <row r="53" spans="1:10">
      <c r="I53" s="3"/>
    </row>
    <row r="55" ht="28.5" spans="1:10">
      <c r="A55" s="30" t="s">
        <v>73</v>
      </c>
      <c r="B55" s="30"/>
      <c r="C55" s="30"/>
      <c r="D55" s="30"/>
      <c r="E55" s="30"/>
      <c r="F55" s="30"/>
      <c r="G55" s="30"/>
      <c r="H55" s="30"/>
      <c r="I55" s="30"/>
      <c r="J55" s="30"/>
    </row>
    <row r="56" ht="14.5" spans="1:10">
      <c r="A56" s="31" t="s">
        <v>74</v>
      </c>
      <c r="B56" s="31" t="s">
        <v>75</v>
      </c>
      <c r="C56" s="31" t="s">
        <v>76</v>
      </c>
      <c r="D56" s="32" t="s">
        <v>77</v>
      </c>
      <c r="E56" s="31" t="s">
        <v>78</v>
      </c>
      <c r="F56" s="32" t="s">
        <v>79</v>
      </c>
      <c r="G56" s="31" t="s">
        <v>80</v>
      </c>
      <c r="H56" s="31" t="s">
        <v>81</v>
      </c>
      <c r="I56" s="32" t="s">
        <v>82</v>
      </c>
      <c r="J56" s="31" t="s">
        <v>83</v>
      </c>
    </row>
    <row r="57" ht="28.5" spans="1:10">
      <c r="A57" s="31"/>
      <c r="B57" s="31"/>
      <c r="C57" s="31"/>
      <c r="D57" s="33" t="s">
        <v>84</v>
      </c>
      <c r="E57" s="31"/>
      <c r="F57" s="33" t="s">
        <v>85</v>
      </c>
      <c r="G57" s="31"/>
      <c r="H57" s="31"/>
      <c r="I57" s="34" t="s">
        <v>86</v>
      </c>
      <c r="J57" s="31"/>
    </row>
    <row r="58" ht="28" spans="1:10">
      <c r="A58" s="35">
        <v>1</v>
      </c>
      <c r="B58" s="36">
        <v>46080</v>
      </c>
      <c r="C58" s="31" t="s">
        <v>87</v>
      </c>
      <c r="D58" s="31" t="s">
        <v>88</v>
      </c>
      <c r="E58" s="31" t="s">
        <v>89</v>
      </c>
      <c r="F58" s="31"/>
      <c r="G58" s="31" t="s">
        <v>90</v>
      </c>
      <c r="H58" s="31">
        <v>6300</v>
      </c>
      <c r="I58" s="52">
        <f t="shared" ref="I58:I61" si="5">15946.56/4</f>
        <v>3986.64</v>
      </c>
      <c r="J58" s="38" t="s">
        <v>109</v>
      </c>
    </row>
    <row r="59" ht="28" spans="1:10">
      <c r="A59" s="35">
        <v>1</v>
      </c>
      <c r="B59" s="36">
        <v>46080</v>
      </c>
      <c r="C59" s="31" t="s">
        <v>87</v>
      </c>
      <c r="D59" s="31" t="s">
        <v>88</v>
      </c>
      <c r="E59" s="31" t="s">
        <v>89</v>
      </c>
      <c r="F59" s="31"/>
      <c r="G59" s="31" t="s">
        <v>90</v>
      </c>
      <c r="H59" s="31">
        <v>6300</v>
      </c>
      <c r="I59" s="52">
        <f t="shared" si="5"/>
        <v>3986.64</v>
      </c>
      <c r="J59" s="38" t="s">
        <v>109</v>
      </c>
    </row>
    <row r="60" ht="28" spans="1:10">
      <c r="A60" s="35">
        <v>1</v>
      </c>
      <c r="B60" s="36">
        <v>46080</v>
      </c>
      <c r="C60" s="31" t="s">
        <v>87</v>
      </c>
      <c r="D60" s="31" t="s">
        <v>88</v>
      </c>
      <c r="E60" s="31" t="s">
        <v>89</v>
      </c>
      <c r="F60" s="31"/>
      <c r="G60" s="31" t="s">
        <v>90</v>
      </c>
      <c r="H60" s="31">
        <v>6300</v>
      </c>
      <c r="I60" s="52">
        <f t="shared" si="5"/>
        <v>3986.64</v>
      </c>
      <c r="J60" s="38" t="s">
        <v>109</v>
      </c>
    </row>
    <row r="61" ht="28" spans="1:10">
      <c r="A61" s="35">
        <v>1</v>
      </c>
      <c r="B61" s="36">
        <v>46080</v>
      </c>
      <c r="C61" s="31" t="s">
        <v>87</v>
      </c>
      <c r="D61" s="31" t="s">
        <v>88</v>
      </c>
      <c r="E61" s="31" t="s">
        <v>89</v>
      </c>
      <c r="F61" s="31"/>
      <c r="G61" s="31" t="s">
        <v>90</v>
      </c>
      <c r="H61" s="31">
        <v>6300</v>
      </c>
      <c r="I61" s="52">
        <f t="shared" si="5"/>
        <v>3986.64</v>
      </c>
      <c r="J61" s="38" t="s">
        <v>109</v>
      </c>
    </row>
    <row r="62" ht="28" spans="1:10">
      <c r="A62" s="35">
        <v>1</v>
      </c>
      <c r="B62" s="36">
        <v>46080</v>
      </c>
      <c r="C62" s="31" t="s">
        <v>87</v>
      </c>
      <c r="D62" s="31" t="s">
        <v>88</v>
      </c>
      <c r="E62" s="31" t="s">
        <v>89</v>
      </c>
      <c r="F62" s="31"/>
      <c r="G62" s="31" t="s">
        <v>90</v>
      </c>
      <c r="H62" s="31">
        <v>45000</v>
      </c>
      <c r="I62" s="52">
        <f t="shared" ref="I62:I65" si="6">138312/4</f>
        <v>34578</v>
      </c>
      <c r="J62" s="38" t="s">
        <v>110</v>
      </c>
    </row>
    <row r="63" ht="28" spans="1:10">
      <c r="A63" s="35">
        <v>1</v>
      </c>
      <c r="B63" s="36">
        <v>46080</v>
      </c>
      <c r="C63" s="31" t="s">
        <v>87</v>
      </c>
      <c r="D63" s="31" t="s">
        <v>88</v>
      </c>
      <c r="E63" s="31" t="s">
        <v>89</v>
      </c>
      <c r="F63" s="31"/>
      <c r="G63" s="31" t="s">
        <v>90</v>
      </c>
      <c r="H63" s="31">
        <v>45000</v>
      </c>
      <c r="I63" s="52">
        <f t="shared" si="6"/>
        <v>34578</v>
      </c>
      <c r="J63" s="38" t="s">
        <v>110</v>
      </c>
    </row>
    <row r="64" ht="28" spans="1:10">
      <c r="A64" s="35">
        <v>1</v>
      </c>
      <c r="B64" s="36">
        <v>46080</v>
      </c>
      <c r="C64" s="31" t="s">
        <v>87</v>
      </c>
      <c r="D64" s="31" t="s">
        <v>88</v>
      </c>
      <c r="E64" s="31" t="s">
        <v>89</v>
      </c>
      <c r="F64" s="31"/>
      <c r="G64" s="31" t="s">
        <v>90</v>
      </c>
      <c r="H64" s="31">
        <v>45000</v>
      </c>
      <c r="I64" s="52">
        <f t="shared" si="6"/>
        <v>34578</v>
      </c>
      <c r="J64" s="38" t="s">
        <v>110</v>
      </c>
    </row>
    <row r="65" ht="28" spans="1:10">
      <c r="A65" s="35">
        <v>1</v>
      </c>
      <c r="B65" s="36">
        <v>46080</v>
      </c>
      <c r="C65" s="31" t="s">
        <v>87</v>
      </c>
      <c r="D65" s="31" t="s">
        <v>88</v>
      </c>
      <c r="E65" s="31" t="s">
        <v>89</v>
      </c>
      <c r="F65" s="31"/>
      <c r="G65" s="31" t="s">
        <v>90</v>
      </c>
      <c r="H65" s="31">
        <v>45000</v>
      </c>
      <c r="I65" s="52">
        <f t="shared" si="6"/>
        <v>34578</v>
      </c>
      <c r="J65" s="38" t="s">
        <v>110</v>
      </c>
    </row>
    <row r="68" spans="1:10">
      <c r="H68" s="2" t="s">
        <v>111</v>
      </c>
      <c r="I68" s="1">
        <v>154258.56</v>
      </c>
    </row>
    <row r="70" spans="1:10">
      <c r="H70" s="2" t="s">
        <v>112</v>
      </c>
      <c r="I70" s="1">
        <v>154258.64</v>
      </c>
    </row>
    <row r="71" spans="1:10">
      <c r="H71" s="2" t="s">
        <v>113</v>
      </c>
      <c r="I71" s="1">
        <f>I68-I70</f>
        <v>-0.0800000000162981</v>
      </c>
    </row>
  </sheetData>
  <mergeCells count="49">
    <mergeCell ref="A1:I1"/>
    <mergeCell ref="A55:J55"/>
    <mergeCell ref="A3:A9"/>
    <mergeCell ref="A10:A15"/>
    <mergeCell ref="A16:A22"/>
    <mergeCell ref="A27:A29"/>
    <mergeCell ref="A32:A39"/>
    <mergeCell ref="A40:A43"/>
    <mergeCell ref="A44:A47"/>
    <mergeCell ref="A48:A50"/>
    <mergeCell ref="A56:A57"/>
    <mergeCell ref="B3:B9"/>
    <mergeCell ref="B10:B15"/>
    <mergeCell ref="B16:B22"/>
    <mergeCell ref="B27:B29"/>
    <mergeCell ref="B32:B39"/>
    <mergeCell ref="B40:B43"/>
    <mergeCell ref="B44:B47"/>
    <mergeCell ref="B48:B50"/>
    <mergeCell ref="B56:B57"/>
    <mergeCell ref="C3:C9"/>
    <mergeCell ref="C10:C15"/>
    <mergeCell ref="C16:C22"/>
    <mergeCell ref="C27:C29"/>
    <mergeCell ref="C32:C39"/>
    <mergeCell ref="C40:C43"/>
    <mergeCell ref="C44:C47"/>
    <mergeCell ref="C48:C50"/>
    <mergeCell ref="C56:C57"/>
    <mergeCell ref="D3:D9"/>
    <mergeCell ref="D10:D15"/>
    <mergeCell ref="D16:D22"/>
    <mergeCell ref="D27:D29"/>
    <mergeCell ref="D32:D39"/>
    <mergeCell ref="D40:D43"/>
    <mergeCell ref="D44:D47"/>
    <mergeCell ref="D48:D50"/>
    <mergeCell ref="E3:E9"/>
    <mergeCell ref="E10:E15"/>
    <mergeCell ref="E16:E22"/>
    <mergeCell ref="E27:E29"/>
    <mergeCell ref="E32:E39"/>
    <mergeCell ref="E40:E43"/>
    <mergeCell ref="E44:E47"/>
    <mergeCell ref="E48:E50"/>
    <mergeCell ref="E56:E57"/>
    <mergeCell ref="G56:G57"/>
    <mergeCell ref="H56:H57"/>
    <mergeCell ref="J56:J5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F17" sqref="F17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5.8181818181818" style="1" customWidth="1"/>
    <col min="6" max="6" width="66.0909090909091" style="1" customWidth="1"/>
    <col min="7" max="7" width="10.3636363636364" style="1" customWidth="1"/>
    <col min="8" max="8" width="10.3636363636364" style="2" customWidth="1"/>
    <col min="9" max="9" width="14.2727272727273" style="1" customWidth="1"/>
    <col min="10" max="10" width="12.8181818181818" style="3"/>
    <col min="11" max="11" width="10.5454545454545" style="3"/>
    <col min="12" max="12" width="11.7272727272727" style="3"/>
    <col min="13" max="14" width="8.72727272727273" style="1"/>
    <col min="15" max="15" width="12.8181818181818" style="1"/>
    <col min="16" max="16384" width="8.72727272727273" style="1"/>
  </cols>
  <sheetData>
    <row r="1" s="1" customFormat="1" ht="21" spans="1:13">
      <c r="A1" s="4" t="s">
        <v>38</v>
      </c>
      <c r="B1" s="5"/>
      <c r="C1" s="5"/>
      <c r="D1" s="6"/>
      <c r="E1" s="5"/>
      <c r="F1" s="5"/>
      <c r="G1" s="5"/>
      <c r="H1" s="7"/>
      <c r="I1" s="5"/>
      <c r="J1" s="3"/>
      <c r="K1" s="3"/>
      <c r="L1" s="3"/>
    </row>
    <row r="2" s="1" customFormat="1" spans="1:13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11" t="s">
        <v>114</v>
      </c>
      <c r="H2" s="12" t="s">
        <v>8</v>
      </c>
      <c r="I2" s="13" t="s">
        <v>115</v>
      </c>
      <c r="J2" s="3" t="s">
        <v>116</v>
      </c>
      <c r="K2" s="3" t="s">
        <v>117</v>
      </c>
      <c r="L2" s="3"/>
    </row>
    <row r="3" ht="49.5" spans="1:13">
      <c r="A3" s="14">
        <v>45961</v>
      </c>
      <c r="B3" s="15" t="s">
        <v>10</v>
      </c>
      <c r="C3" s="16" t="s">
        <v>118</v>
      </c>
      <c r="D3" s="17" t="s">
        <v>119</v>
      </c>
      <c r="E3" s="16" t="s">
        <v>120</v>
      </c>
      <c r="F3" s="18" t="s">
        <v>121</v>
      </c>
      <c r="G3" s="19">
        <f>4210+22000+1810</f>
        <v>28020</v>
      </c>
      <c r="H3" s="19">
        <v>0.021</v>
      </c>
      <c r="I3" s="19">
        <f>G3*H3</f>
        <v>588.42</v>
      </c>
      <c r="J3" s="3">
        <v>26227</v>
      </c>
      <c r="K3" s="3">
        <v>0.16232</v>
      </c>
      <c r="L3" s="20">
        <f>J3*K3</f>
        <v>4257.16664</v>
      </c>
      <c r="M3" s="3">
        <f>H3*J3</f>
        <v>550.767</v>
      </c>
    </row>
    <row r="4" s="2" customFormat="1" ht="49.5" spans="1:13">
      <c r="A4" s="14">
        <v>45967</v>
      </c>
      <c r="B4" s="15" t="s">
        <v>10</v>
      </c>
      <c r="C4" s="16">
        <v>43337</v>
      </c>
      <c r="D4" s="17" t="s">
        <v>122</v>
      </c>
      <c r="E4" s="16" t="s">
        <v>123</v>
      </c>
      <c r="F4" s="19" t="s">
        <v>44</v>
      </c>
      <c r="G4" s="19">
        <v>21328</v>
      </c>
      <c r="H4" s="19">
        <v>0.005</v>
      </c>
      <c r="I4" s="19">
        <f>G4*H4</f>
        <v>106.64</v>
      </c>
      <c r="J4" s="21"/>
      <c r="K4" s="21"/>
      <c r="L4" s="21"/>
    </row>
    <row r="5" s="2" customFormat="1" ht="49.5" spans="1:13">
      <c r="A5" s="14">
        <v>45983</v>
      </c>
      <c r="B5" s="22" t="s">
        <v>10</v>
      </c>
      <c r="C5" s="23" t="s">
        <v>124</v>
      </c>
      <c r="D5" s="24" t="s">
        <v>125</v>
      </c>
      <c r="E5" s="23" t="s">
        <v>126</v>
      </c>
      <c r="F5" s="25" t="s">
        <v>44</v>
      </c>
      <c r="G5" s="25">
        <v>20020</v>
      </c>
      <c r="H5" s="19">
        <v>0.005</v>
      </c>
      <c r="I5" s="25">
        <f>G5*H5</f>
        <v>100.1</v>
      </c>
      <c r="J5" s="21"/>
      <c r="K5" s="21"/>
      <c r="L5" s="21"/>
    </row>
    <row r="6" ht="49.5" spans="1:13">
      <c r="A6" s="14">
        <v>46003</v>
      </c>
      <c r="B6" s="22" t="s">
        <v>10</v>
      </c>
      <c r="C6" s="23" t="s">
        <v>124</v>
      </c>
      <c r="D6" s="24" t="s">
        <v>127</v>
      </c>
      <c r="E6" s="23" t="s">
        <v>128</v>
      </c>
      <c r="F6" s="23" t="s">
        <v>37</v>
      </c>
      <c r="G6" s="25">
        <v>20020</v>
      </c>
      <c r="H6" s="19">
        <v>0.046</v>
      </c>
      <c r="I6" s="25">
        <f>G6*H6</f>
        <v>920.92</v>
      </c>
    </row>
    <row r="7" ht="33" spans="1:13">
      <c r="A7" s="14">
        <v>46028</v>
      </c>
      <c r="B7" s="22" t="s">
        <v>10</v>
      </c>
      <c r="C7" s="23" t="s">
        <v>70</v>
      </c>
      <c r="D7" s="24" t="s">
        <v>129</v>
      </c>
      <c r="E7" s="23" t="s">
        <v>130</v>
      </c>
      <c r="F7" s="25" t="s">
        <v>121</v>
      </c>
      <c r="G7" s="25">
        <v>26010</v>
      </c>
      <c r="H7" s="19">
        <v>0.021</v>
      </c>
      <c r="I7" s="26">
        <f>G7*H7</f>
        <v>546.21</v>
      </c>
      <c r="J7" s="27">
        <f>I7*6.87*1.13</f>
        <v>4240.282851</v>
      </c>
      <c r="K7" s="3">
        <f>H7*6.87*1.13</f>
        <v>0.1630251</v>
      </c>
    </row>
    <row r="8" ht="16.5" spans="1:13">
      <c r="A8" s="2"/>
      <c r="B8" s="2"/>
      <c r="C8" s="2"/>
      <c r="D8" s="2"/>
      <c r="E8" s="2"/>
      <c r="F8" s="2"/>
      <c r="G8" s="2"/>
      <c r="I8" s="28">
        <f>SUM(I3:I7)</f>
        <v>2262.29</v>
      </c>
      <c r="K8" s="3">
        <v>0.16302</v>
      </c>
      <c r="L8" s="29">
        <f>G7*K8</f>
        <v>4240.1502</v>
      </c>
    </row>
    <row r="12" ht="28.5" spans="1:13">
      <c r="A12" s="30" t="s">
        <v>73</v>
      </c>
      <c r="B12" s="30"/>
      <c r="C12" s="30"/>
      <c r="D12" s="30"/>
      <c r="E12" s="30"/>
      <c r="F12" s="30"/>
      <c r="G12" s="30"/>
      <c r="H12" s="30"/>
      <c r="I12" s="30"/>
      <c r="J12" s="30"/>
    </row>
    <row r="13" ht="14.5" spans="1:13">
      <c r="A13" s="31" t="s">
        <v>74</v>
      </c>
      <c r="B13" s="31" t="s">
        <v>75</v>
      </c>
      <c r="C13" s="31" t="s">
        <v>76</v>
      </c>
      <c r="D13" s="32" t="s">
        <v>77</v>
      </c>
      <c r="E13" s="31" t="s">
        <v>78</v>
      </c>
      <c r="F13" s="32" t="s">
        <v>79</v>
      </c>
      <c r="G13" s="31" t="s">
        <v>80</v>
      </c>
      <c r="H13" s="31" t="s">
        <v>81</v>
      </c>
      <c r="I13" s="32" t="s">
        <v>82</v>
      </c>
      <c r="J13" s="31" t="s">
        <v>83</v>
      </c>
    </row>
    <row r="14" ht="28.5" spans="1:13">
      <c r="A14" s="31"/>
      <c r="B14" s="31"/>
      <c r="C14" s="31"/>
      <c r="D14" s="33" t="s">
        <v>84</v>
      </c>
      <c r="E14" s="31"/>
      <c r="F14" s="33" t="s">
        <v>85</v>
      </c>
      <c r="G14" s="31"/>
      <c r="H14" s="31"/>
      <c r="I14" s="34" t="s">
        <v>86</v>
      </c>
      <c r="J14" s="31"/>
    </row>
    <row r="15" ht="28" spans="1:13">
      <c r="A15" s="35">
        <v>1</v>
      </c>
      <c r="B15" s="36">
        <v>46099</v>
      </c>
      <c r="C15" s="31" t="s">
        <v>87</v>
      </c>
      <c r="D15" s="31" t="s">
        <v>131</v>
      </c>
      <c r="E15" s="31" t="s">
        <v>132</v>
      </c>
      <c r="F15" s="31"/>
      <c r="G15" s="31"/>
      <c r="H15" s="31"/>
      <c r="I15" s="37">
        <v>4240.28</v>
      </c>
      <c r="J15" s="38"/>
    </row>
  </sheetData>
  <mergeCells count="9">
    <mergeCell ref="A1:I1"/>
    <mergeCell ref="A12:J12"/>
    <mergeCell ref="A13:A14"/>
    <mergeCell ref="B13:B14"/>
    <mergeCell ref="C13:C14"/>
    <mergeCell ref="E13:E14"/>
    <mergeCell ref="G13:G14"/>
    <mergeCell ref="H13:H14"/>
    <mergeCell ref="J13:J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12月</vt:lpstr>
      <vt:lpstr>2026年1月</vt:lpstr>
      <vt:lpstr>2026年1月 (2)</vt:lpstr>
      <vt:lpstr>2026年1月 (3)</vt:lpstr>
      <vt:lpstr>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2026-03-18T14:20:11Z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884B07814F664AC4BB775C1F942BB923_13</vt:lpwstr>
  </property>
  <property fmtid="{D5CDD505-2E9C-101B-9397-08002B2CF9AE}" pid="4" name="CalculationRule">
    <vt:i4>0</vt:i4>
  </property>
</Properties>
</file>