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'国内做货-人民币'!$B$1:$I$24</definedName>
    <definedName name="_xlnm._FilterDatabase" localSheetId="1" hidden="1">'国外做货-美金'!$B$1:$I$459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<sst xmlns="http://schemas.openxmlformats.org/spreadsheetml/2006/main" count="724" uniqueCount="263">
  <si>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</si>
  <si>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</si>
  <si>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</si>
  <si>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</si>
  <si>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</si>
  <si>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</si>
  <si>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</si>
  <si>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</si>
  <si>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</si>
  <si>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</si>
  <si>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91949/91953/
91956/91962/
91968</t>
  </si>
  <si>
    <t>RRNBSK935
工厂：星之浩</t>
  </si>
  <si>
    <t>RAVEN 5155-742-700/800/812
Made in China 女下装裤子
加单2</t>
  </si>
  <si>
    <t>白色吊牌HPBCRFI001-60*95mm-RFID LOGO</t>
  </si>
  <si>
    <t>黑色 吊绳 MRBCGEN004-320*1.5mm</t>
  </si>
  <si>
    <t>白色缎带洗标CLBCGEN003*4页-60*25mm（加页码）</t>
  </si>
  <si>
    <t>白色缎带空白标 BKKBXM24002（60*25mm）</t>
  </si>
  <si>
    <t>白色RFID织标WLBCRFI011-85*20mm（+5%）</t>
  </si>
  <si>
    <t>RRNBSK1074
工厂：星之浩</t>
  </si>
  <si>
    <t>5112-707-802  MALAGA
Made in China 女下装裤子
补单</t>
  </si>
  <si>
    <t>白色RFID织标WLBCRFI013-65*20mm（+3%）</t>
  </si>
  <si>
    <t>92124/92125</t>
  </si>
  <si>
    <t>RRNBSK1112
工厂：星之浩</t>
  </si>
  <si>
    <t>RAVEN 5155-742-800
Made in China 女下装裤子
补单</t>
  </si>
  <si>
    <t>白色缎带洗标CLBCGEN003*1页-60*25mm（加页码）</t>
  </si>
  <si>
    <t>白色RFID织标WLBCRFI011-85*20mm</t>
  </si>
  <si>
    <t>RRNBSK1135
工厂：济宁睿宁</t>
  </si>
  <si>
    <t>TULIP PETI  0838-747-812
Made in China 女下装裤子
加单1</t>
  </si>
  <si>
    <t>开到星之浩  一行一张</t>
  </si>
  <si>
    <t>数量</t>
  </si>
  <si>
    <t>单位</t>
  </si>
  <si>
    <t>金额</t>
  </si>
  <si>
    <t>织标</t>
  </si>
  <si>
    <t>个</t>
  </si>
  <si>
    <t>开到华晟泰 一行一张</t>
  </si>
  <si>
    <t>挂牌</t>
  </si>
  <si>
    <t>总开票金额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</si>
  <si>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</si>
  <si>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</si>
  <si>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</si>
  <si>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</si>
  <si>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</si>
  <si>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</si>
  <si>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</si>
  <si>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</si>
  <si>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</si>
  <si>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</si>
  <si>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徐州星之浩服饰有限公司</t>
  </si>
  <si>
    <t>无</t>
  </si>
  <si>
    <t>连云港华晟泰服饰有限公司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</si>
  <si>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</si>
  <si>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41187/41189/41190/41192/41193/41194/41195/41196/
配比：41208/41209/41210/41211/41212/41213/41214</t>
  </si>
  <si>
    <t>RRNBSK900
工厂：乐维斯</t>
  </si>
  <si>
    <t>BOMB 0958-741-251/505/829
Made in Cambodia 女士长裤</t>
  </si>
  <si>
    <t>配比装胶带贴纸  BKSKR24014</t>
  </si>
  <si>
    <t>白色吊牌HPBCRFI001-60*95mm-RFID LOGO 重做</t>
  </si>
  <si>
    <t>白色缎带洗标CLBCGEN003*5页-60*25mm- 251色</t>
  </si>
  <si>
    <t>白色缎带洗标CLBCGEN003*4页-60*25mm-505/829色</t>
  </si>
  <si>
    <t>白色织标WLBCGEN017（05B）-65*20mm</t>
  </si>
  <si>
    <t>白色RFID织标WLBCRFI015-65*20mm（+3%）</t>
  </si>
  <si>
    <t>RRNBSK901
工厂：乐维斯</t>
  </si>
  <si>
    <t>BOMB PETIT 0958-737-251/505/829
Made in Cambodia 女士长裤</t>
  </si>
  <si>
    <t>白色缎带洗标CLBCGEN003*5页-60*25mm-251色</t>
  </si>
  <si>
    <t>RRNBSK902
工厂：乐维斯</t>
  </si>
  <si>
    <t>BOMB TALL  0958-787-251/505/829
Made in Cambodia 女士长裤</t>
  </si>
  <si>
    <t>41791/41793</t>
  </si>
  <si>
    <t>RRNBSK909
工厂：三兴/金太阳</t>
  </si>
  <si>
    <t>MALAGA 5112-757-809/251
Made in Cambodia 女下装加小</t>
  </si>
  <si>
    <t>腰卡WTBCGEN147（BKYK25001） BOOTCUT-88*82mm</t>
  </si>
  <si>
    <t>41795/41796</t>
  </si>
  <si>
    <t>RRNBSK910
工厂：三兴/金太阳</t>
  </si>
  <si>
    <t>MALAGA 5112-712-809/251
Made in Cambodia 女下装加大</t>
  </si>
  <si>
    <t>41870/41871</t>
  </si>
  <si>
    <t>RRNBSK927
工厂：乐维斯</t>
  </si>
  <si>
    <t>BOMB 0958-741-251/505/829
Made in Cambodia 女士长裤
加单1</t>
  </si>
  <si>
    <r>
      <rPr>
        <b/>
        <sz val="11"/>
        <color theme="1"/>
        <rFont val="宋体"/>
        <charset val="134"/>
        <scheme val="minor"/>
      </rPr>
      <t>91898/91900/91948/91950/
91951/91952/91954/91955</t>
    </r>
    <r>
      <rPr>
        <sz val="11"/>
        <color theme="1"/>
        <rFont val="宋体"/>
        <charset val="134"/>
        <scheme val="minor"/>
      </rPr>
      <t>/
91957/</t>
    </r>
    <r>
      <rPr>
        <b/>
        <sz val="11"/>
        <color theme="1"/>
        <rFont val="宋体"/>
        <charset val="134"/>
        <scheme val="minor"/>
      </rPr>
      <t>91958/91959</t>
    </r>
    <r>
      <rPr>
        <sz val="11"/>
        <color theme="1"/>
        <rFont val="宋体"/>
        <charset val="134"/>
        <scheme val="minor"/>
      </rPr>
      <t>/</t>
    </r>
    <r>
      <rPr>
        <b/>
        <sz val="11"/>
        <color theme="1"/>
        <rFont val="宋体"/>
        <charset val="134"/>
        <scheme val="minor"/>
      </rPr>
      <t>91960</t>
    </r>
    <r>
      <rPr>
        <sz val="11"/>
        <color theme="1"/>
        <rFont val="宋体"/>
        <charset val="134"/>
        <scheme val="minor"/>
      </rPr>
      <t xml:space="preserve">/
</t>
    </r>
    <r>
      <rPr>
        <b/>
        <sz val="11"/>
        <color theme="1"/>
        <rFont val="宋体"/>
        <charset val="134"/>
        <scheme val="minor"/>
      </rPr>
      <t>91961</t>
    </r>
  </si>
  <si>
    <t>RRNBSK936
工厂：三兴/歆玥/鸿运达</t>
  </si>
  <si>
    <t>RAVEN 5155-741 -812/800/700
Made in Cambodia 女下装裤子
加单2</t>
  </si>
  <si>
    <t>白色RFID织标WLBCRFI011-85*20mm（+3%）</t>
  </si>
  <si>
    <r>
      <rPr>
        <b/>
        <sz val="11"/>
        <rFont val="宋体"/>
        <charset val="134"/>
        <scheme val="minor"/>
      </rPr>
      <t>40983</t>
    </r>
    <r>
      <rPr>
        <sz val="11"/>
        <rFont val="宋体"/>
        <charset val="134"/>
        <scheme val="minor"/>
      </rPr>
      <t>/</t>
    </r>
    <r>
      <rPr>
        <b/>
        <sz val="11"/>
        <rFont val="宋体"/>
        <charset val="134"/>
        <scheme val="minor"/>
      </rPr>
      <t>40984/40985/40990/</t>
    </r>
    <r>
      <rPr>
        <sz val="11"/>
        <rFont val="宋体"/>
        <charset val="134"/>
        <scheme val="minor"/>
      </rPr>
      <t xml:space="preserve">
</t>
    </r>
    <r>
      <rPr>
        <b/>
        <sz val="11"/>
        <rFont val="宋体"/>
        <charset val="134"/>
        <scheme val="minor"/>
      </rPr>
      <t>40992</t>
    </r>
    <r>
      <rPr>
        <sz val="11"/>
        <rFont val="宋体"/>
        <charset val="134"/>
        <scheme val="minor"/>
      </rPr>
      <t>/
41869</t>
    </r>
  </si>
  <si>
    <t>RRNBSK940
工厂：欧莱发</t>
  </si>
  <si>
    <t>BOMBINO 0928-741-800/507
Made in Cambodia 女士长裤</t>
  </si>
  <si>
    <t>白色缎带洗标CLBCGEN003*5页-60*25mm-800色</t>
  </si>
  <si>
    <t>白色缎带洗标CLBCGEN003*4页-60*25mm-507色</t>
  </si>
  <si>
    <t>RRNBSK945
工厂：欧莱发</t>
  </si>
  <si>
    <t>BOMBINO 0928-777-250
Made in Cambodia 女士长裤</t>
  </si>
  <si>
    <t>白色缎带洗标CLBCGEN003*5页-60*25mm</t>
  </si>
  <si>
    <t>92128/92129/92130/92131</t>
  </si>
  <si>
    <t>RRNBSK949
工厂：三兴/歆玥</t>
  </si>
  <si>
    <t>RAVEN 5155-741 -800
Made in Cambodia 女下装裤子
加单3</t>
  </si>
  <si>
    <t>RRNBSK951
工厂：三兴/金太阳</t>
  </si>
  <si>
    <t>5112-742-809 MALAGA 
Made in Cambodia 女下装裤子
加单1</t>
  </si>
  <si>
    <t>42365/42366/44249</t>
  </si>
  <si>
    <t>RRNBSK959
工厂：乐维斯</t>
  </si>
  <si>
    <t>BOMB PAI  0958-777-800
Made in Cambodia 女士长裤</t>
  </si>
  <si>
    <t>白色缎带洗标CLBCGEN003*4页-60*25mm</t>
  </si>
  <si>
    <t>RRNBSK976
工厂：乐维斯</t>
  </si>
  <si>
    <t>BOMB PETIT 0958-737-800
Made in Cambodia 女士长裤
加单1</t>
  </si>
  <si>
    <t>RRNBSK977
工厂：乐维斯</t>
  </si>
  <si>
    <t>BOMB TALL  0958-787-800
Made in Cambodia 女士长裤
加单1</t>
  </si>
  <si>
    <t>43093/43094/43095/43096</t>
  </si>
  <si>
    <t>RRNBSK988
工厂：乐维斯</t>
  </si>
  <si>
    <t>KATITA  1187-741-250/505
Made in Cambodia 女士短裙</t>
  </si>
  <si>
    <t>RRNBSK1003
工厂：金太阳</t>
  </si>
  <si>
    <t>5112-742-809 MALAGA 
Made in Cambodia 女下装裤子
加单2</t>
  </si>
  <si>
    <t>92774/92775/92776/92777</t>
  </si>
  <si>
    <t>RRNBSK1021
工厂：金太阳/歆玥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</si>
  <si>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加单16</t>
    </r>
  </si>
  <si>
    <t>腰卡BOOTCUT（BKYK25001）-88*82mm</t>
  </si>
  <si>
    <t>43137/43140/43141</t>
  </si>
  <si>
    <t>RRNBSK1024
工厂：新云峰</t>
  </si>
  <si>
    <t>SELVA 1281-741-800
Made in Cambodia 女下装半裙</t>
  </si>
  <si>
    <t>黑色缎带洗标CLBCGEN004*5页-60*25mm</t>
  </si>
  <si>
    <t>黑色挂耳LPBCGEN002-8*13mm</t>
  </si>
  <si>
    <t>黑色RFID织标WLBCRFI025-65*20mm（+2%）</t>
  </si>
  <si>
    <t>92792/92798/92799/92800</t>
  </si>
  <si>
    <t>RRNBSK1029
工厂：欧莱发/依洲</t>
  </si>
  <si>
    <t>BUNUELO  5104-741-800/812
Made in Cambodia 女士长裤
翻单24</t>
  </si>
  <si>
    <t>白色缎带芯片洗标CLBCRFI001-60*25mm（+3%）</t>
  </si>
  <si>
    <t>92795/92796</t>
  </si>
  <si>
    <t>RRNBSK1030
工厂：欧莱发/依洲</t>
  </si>
  <si>
    <t>BUNUELO  5104-742-812
Made in Cambodia 女士长裤
翻单2</t>
  </si>
  <si>
    <t>RRNBSK1033
工厂：金太阳</t>
  </si>
  <si>
    <t>TULIP PETI  0838-757-505
Made in Cambodia 女下装加小
加单2</t>
  </si>
  <si>
    <t>43968</t>
  </si>
  <si>
    <t>RRNBSK1034
工厂：金太阳</t>
  </si>
  <si>
    <t>TULIP TALL  0838-760-505
Made in Cambodia  女下装加大
加单2</t>
  </si>
  <si>
    <t>43964/43965</t>
  </si>
  <si>
    <t>RRNBSK1035
工厂：金太阳</t>
  </si>
  <si>
    <t>TULIP 0838-777-505
Made in Cambodia 女下装裤子
加单5</t>
  </si>
  <si>
    <t>RRNBSK1042
工厂：三兴</t>
  </si>
  <si>
    <t>MALAGA 5112-757-251
Made in Cambodia 女下装加小
加单1</t>
  </si>
  <si>
    <t>RRNBSK1046
工厂：金太阳</t>
  </si>
  <si>
    <t>TULIP PETI 0838-757-712/812/800
Made in Cambodia 女下装加小
加单3</t>
  </si>
  <si>
    <t>44498</t>
  </si>
  <si>
    <t>RRNBSK1047
工厂：金太阳</t>
  </si>
  <si>
    <t>TULIP TALL  0838-760-712/812/800
Made in Cambodia  女下装加大
加单3</t>
  </si>
  <si>
    <t>RRNBSK1048
工厂：欧莱发</t>
  </si>
  <si>
    <t>BUNUELO  5104-747-800
Made in Cambodia 女士长裤
翻单3</t>
  </si>
  <si>
    <t>白色缎带芯片洗标CLBCRFI001-60*25mm</t>
  </si>
  <si>
    <t>RRNBSK1049
工厂：251色：三兴
809色：金太阳</t>
  </si>
  <si>
    <t>MALAGA 5112-757-251/809
Made in Cambodia 女下装加小
加单2</t>
  </si>
  <si>
    <t>RRNBSK1050
工厂：欧莱发</t>
  </si>
  <si>
    <t>BOMBINO 0928-747-250/507/800
Made in Cambodia 女士长裤</t>
  </si>
  <si>
    <r>
      <rPr>
        <sz val="11"/>
        <rFont val="宋体"/>
        <charset val="134"/>
        <scheme val="minor"/>
      </rPr>
      <t>白色吊牌</t>
    </r>
    <r>
      <rPr>
        <sz val="11"/>
        <color rgb="FFFF0000"/>
        <rFont val="宋体"/>
        <charset val="134"/>
        <scheme val="minor"/>
      </rPr>
      <t>HPBCGEN011</t>
    </r>
    <r>
      <rPr>
        <sz val="11"/>
        <rFont val="宋体"/>
        <charset val="134"/>
        <scheme val="minor"/>
      </rPr>
      <t>-60*95mm-RFID LOGO-新版</t>
    </r>
  </si>
  <si>
    <t>白色缎带洗标CLBCGEN003*5页-60*25mm-800色/250色</t>
  </si>
  <si>
    <t>RRNBSK1051
工厂：欧莱发</t>
  </si>
  <si>
    <t>BOMBINO 0928-787-250/507/800
Made in Cambodia 女士长裤</t>
  </si>
  <si>
    <t>92808</t>
  </si>
  <si>
    <t>RRNBSK1060
工厂：歆玥</t>
  </si>
  <si>
    <t>RAVEN 5155-741 -401
Made in Cambodia 女下装裤子
加单4</t>
  </si>
  <si>
    <t>43974</t>
  </si>
  <si>
    <t>RRNBSK1061
工厂：三兴</t>
  </si>
  <si>
    <t>RAVEN 5155-747 -401
Made in Cambodia 女下装裤子</t>
  </si>
  <si>
    <t>黑色缎带洗标CLBCGEN004*4页-60*25mm（加页码）</t>
  </si>
  <si>
    <t>黑色缎带空白标 BKKBXM24002（60*25mm）</t>
  </si>
  <si>
    <t>黑色RFID织标WLBCRFI025-65*20mm（+3%）</t>
  </si>
  <si>
    <t>白色RFID织标WLBCRFI011-85*20mm（+3%）-重做</t>
  </si>
  <si>
    <t>43978</t>
  </si>
  <si>
    <t>RRNBSK1062
工厂：三兴</t>
  </si>
  <si>
    <t>RAVEN 5155-787 -401
Made in Cambodia 女下装裤子</t>
  </si>
  <si>
    <t>93065/93066</t>
  </si>
  <si>
    <t>RRNBSK1065
工厂：依洲/欧莱发</t>
  </si>
  <si>
    <t>BUNUELO  5104-741-800/812
Made in Cambodia 女士长裤
翻单25</t>
  </si>
  <si>
    <t>44840/44843</t>
  </si>
  <si>
    <t>RRNBSK1066
工厂：乐维斯</t>
  </si>
  <si>
    <t>BUNUELO  5104-744-800
Made in Cambodia 女士长裤</t>
  </si>
  <si>
    <t>白色缎带洗标CLBCGEN003*1页-60*25mm 成分页3</t>
  </si>
  <si>
    <t>RRNBSK1081
工厂：三兴</t>
  </si>
  <si>
    <t>白色RFID织标WLBCRFI013-65*20mm  44码</t>
  </si>
  <si>
    <t>41866/41868
改成45334/45336</t>
  </si>
  <si>
    <t>RRNBSK1083
工厂：欧莱发</t>
  </si>
  <si>
    <t>BOMBINO 0928-742-507
Made in Cambodia 女士长裤</t>
  </si>
  <si>
    <t>白色缎带洗标CLBCGEN003*1页-60*25mm-507色条码页</t>
  </si>
  <si>
    <t>RRNBSK1084
工厂：三兴</t>
  </si>
  <si>
    <t>5112-747-800  MALAGA
Made in Cambodia 女下装裤子
加单9</t>
  </si>
  <si>
    <t>RRNBSK1085
工厂：三兴</t>
  </si>
  <si>
    <r>
      <rPr>
        <sz val="11"/>
        <rFont val="宋体"/>
        <charset val="134"/>
        <scheme val="minor"/>
      </rPr>
      <t>5112-787-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加单8</t>
    </r>
  </si>
  <si>
    <t>RRNBSK1086
工厂：三兴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</si>
  <si>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 xml:space="preserve">800 </t>
    </r>
    <r>
      <rPr>
        <sz val="11"/>
        <rFont val="宋体"/>
        <charset val="134"/>
        <scheme val="minor"/>
      </rPr>
      <t>MALAGA
Made in Cambodia 女下装裤子
加单17</t>
    </r>
  </si>
  <si>
    <t>45597/45585</t>
  </si>
  <si>
    <t>RRNBSK1087
工厂：三兴</t>
  </si>
  <si>
    <t>5112-742-809/251 MALAGA 
Made in Cambodia 女下装裤子
加单3</t>
  </si>
  <si>
    <t>RRNBSK1097
工厂：依洲</t>
  </si>
  <si>
    <t>BUNUELO  5104-741-800
Made in Cambodia 女士长裤
翻单26</t>
  </si>
  <si>
    <t>42963/42961</t>
  </si>
  <si>
    <t>RRNBSK1098
工厂：42961-金太阳
42963-欧莱发</t>
  </si>
  <si>
    <t>BOMBINO 0928-777-250
Made in Cambodia 女士长裤
加单1</t>
  </si>
  <si>
    <t>RRNBSK1099
工厂：欧莱发/金太阳</t>
  </si>
  <si>
    <t>BOMBINO 0928-741-250
Made in Cambodia 女士长裤
加单1</t>
  </si>
  <si>
    <t>RRNBSK1107
工厂：欧莱发</t>
  </si>
  <si>
    <t>BOMBINO UN  1582-545-800
Made in Cambodia 女士长裤</t>
  </si>
  <si>
    <t>45601</t>
  </si>
  <si>
    <t>RRNBSK1102
工厂：金太阳</t>
  </si>
  <si>
    <t>TULIP 0838-777-712
Made in Cambodia 女下装裤子
加单6</t>
  </si>
  <si>
    <t>RRNBSK1117
工厂：欧莱发</t>
  </si>
  <si>
    <t>BUNUELO PE 5104-737-401
Made in Cambodia 女士长裤
加单1</t>
  </si>
  <si>
    <t xml:space="preserve">白色缎带洗标CLBCGEN003*4页-60*25mm </t>
  </si>
  <si>
    <t>46331/46334/46336/46333/46335/46338</t>
  </si>
  <si>
    <t>RRNBSK1120
工厂：三兴/金太阳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</si>
  <si>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 xml:space="preserve">800 </t>
    </r>
    <r>
      <rPr>
        <sz val="11"/>
        <rFont val="宋体"/>
        <charset val="134"/>
        <scheme val="minor"/>
      </rPr>
      <t>MALAGA
Made in Cambodia 女下装裤子
加单18</t>
    </r>
  </si>
  <si>
    <t>46357/46420/92142</t>
  </si>
  <si>
    <t>RRNBSK1121
工厂：三兴/金太阳</t>
  </si>
  <si>
    <t>5112-747-800  MALAGA
Made in Cambodia 女下装裤子
加单10</t>
  </si>
  <si>
    <t>RRNBSK1122
工厂：251色：三兴
809色：金太阳</t>
  </si>
  <si>
    <t>MALAGA 5112-757-251/809
Made in Cambodia 女下装加小
加单3</t>
  </si>
  <si>
    <t>RRNBSK1123
工厂：金太阳</t>
  </si>
  <si>
    <r>
      <rPr>
        <sz val="11"/>
        <rFont val="宋体"/>
        <charset val="134"/>
        <scheme val="minor"/>
      </rPr>
      <t>5112-787-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加单9</t>
    </r>
  </si>
  <si>
    <t>RRNBSK1126
工厂：乐维斯</t>
  </si>
  <si>
    <t>BOMB PETIT 0958-737-251/505/829
Made in Cambodia 女士长裤
加单2</t>
  </si>
  <si>
    <t>46373/46375</t>
  </si>
  <si>
    <t>RRNBSK1127
工厂：乐维斯</t>
  </si>
  <si>
    <t>BOMB 0958-741-251
Made in Cambodia 女士长裤
加单2</t>
  </si>
  <si>
    <t>RRNBSK1128
工厂：乐维斯</t>
  </si>
  <si>
    <t>BOMB 0958-742-829
Made in Cambodia 女士长裤</t>
  </si>
  <si>
    <t>RRNBSK1129
工厂：三兴</t>
  </si>
  <si>
    <t>RAVEN 5155-741 -812/800
Made in Cambodia 女下装裤子
补单</t>
  </si>
  <si>
    <t>RRNBSK1130
工厂：三兴</t>
  </si>
  <si>
    <t>RAVEN 5155-747 -401
Made in Cambodia 女下装裤子
补单</t>
  </si>
  <si>
    <t>黑色RFID织标WLBCRFI025-65*20mm</t>
  </si>
  <si>
    <t>RRNBSK1131
工厂：三兴</t>
  </si>
  <si>
    <t>RAVEN 5155-787 -401
Made in Cambodia 女下装裤子
补单</t>
  </si>
  <si>
    <t>46802/46871</t>
  </si>
  <si>
    <t>RRNBSK1132
工厂：46802：歆玥
46871：鸿运达</t>
  </si>
  <si>
    <t>RAVEN 5155-747 -800/812
Made in Cambodia 女下装裤子
加单1</t>
  </si>
  <si>
    <t>黑色缎带洗标CLBCGEN004*4页-60*25mm（加页码）-800色</t>
  </si>
  <si>
    <t>黑色缎带洗标CLBCGEN004*4页-60*25mm（加页码）-812色</t>
  </si>
  <si>
    <t>白色缎带洗标CLBCGEN003*4页-60*25mm（加页码）-800色</t>
  </si>
  <si>
    <t>白色缎带洗标CLBCGEN003*4页-60*25mm（加页码）-812色</t>
  </si>
  <si>
    <t>46801</t>
  </si>
  <si>
    <t>RRNBSK1133
工厂：歆玥</t>
  </si>
  <si>
    <t>RAVEN 5155-787 -800
Made in Cambodia 女下装裤子
加单1</t>
  </si>
  <si>
    <t>46395/46400</t>
  </si>
  <si>
    <t>RRNBSK1136
工厂：金太阳</t>
  </si>
  <si>
    <t>TULIP PETI 0838-757-712/505/800
Made in Cambodia 女下装加小
加单4</t>
  </si>
  <si>
    <t>RRNBSK1145
工厂：欧莱发</t>
  </si>
  <si>
    <t>BOMBINO 0928-747-250/507/800
Made in Cambodia 女士长裤
加单1</t>
  </si>
  <si>
    <t>RRNBSK1147
工厂：三兴</t>
  </si>
  <si>
    <t>5112-742-251 MALAGA 
Made in Cambodia 女下装裤子
加单4</t>
  </si>
  <si>
    <t>RRNBSK1148
工厂：三兴</t>
  </si>
  <si>
    <t>MALAGA 5112-757-251
Made in Cambodia 女下装加小
加单4</t>
  </si>
  <si>
    <t>RRNBSK1149
工厂：三兴</t>
  </si>
  <si>
    <t>MALAGA 5112-712-251
Made in Cambodia 女下装加大
加单1</t>
  </si>
  <si>
    <t>47141/47159</t>
  </si>
  <si>
    <t>RRNBSK1150
工厂：金太阳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</si>
  <si>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 xml:space="preserve">800/802 </t>
    </r>
    <r>
      <rPr>
        <sz val="11"/>
        <rFont val="宋体"/>
        <charset val="134"/>
        <scheme val="minor"/>
      </rPr>
      <t>MALAGA
Made in Cambodia 女下装裤子
加单19</t>
    </r>
  </si>
  <si>
    <t>RRNBSK1151
工厂：金太阳</t>
  </si>
  <si>
    <t>5112-747-802  MALAGA
Made in Cambodia 女下装裤子
加单11</t>
  </si>
  <si>
    <t>47157/47163</t>
  </si>
  <si>
    <t>RRNBSK1152
工厂：金太阳</t>
  </si>
  <si>
    <r>
      <rPr>
        <sz val="11"/>
        <rFont val="宋体"/>
        <charset val="134"/>
        <scheme val="minor"/>
      </rPr>
      <t>5112-787-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>/802 MALAGA
Made in Cambodia 女下装裤子
加单10</t>
    </r>
  </si>
  <si>
    <t>47171/47167</t>
  </si>
  <si>
    <t>RRNBSK1153
工厂：金太阳</t>
  </si>
  <si>
    <t>5112-742-251/809  MALAGA 
Made in Cambodia 女下装裤子
加单5</t>
  </si>
  <si>
    <t>RRNBSK1154
工厂：金太阳</t>
  </si>
  <si>
    <t>MALAGA 5112-757-809
Made in Cambodia 女下装加小
加单5</t>
  </si>
  <si>
    <t>RRNBSK1155
工厂：金太阳</t>
  </si>
  <si>
    <t>MALAGA 5112-712-809
Made in Cambodia 女下装加大
加单2</t>
  </si>
  <si>
    <t>47139/47140</t>
  </si>
  <si>
    <t>RRNBSK1156
工厂：歆玥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</si>
  <si>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 xml:space="preserve">800 </t>
    </r>
    <r>
      <rPr>
        <sz val="11"/>
        <rFont val="宋体"/>
        <charset val="134"/>
        <scheme val="minor"/>
      </rPr>
      <t>MALAGA
Made in Cambodia 女下装裤子
加单20</t>
    </r>
  </si>
  <si>
    <t>RRNBSK1157
工厂：歆玥</t>
  </si>
  <si>
    <t>5112-747-800  MALAGA
Made in Cambodia 女下装裤子
加单12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</si>
</sst>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;\-\$#,##0.0000"/>
    <numFmt numFmtId="179" formatCode="0_ "/>
    <numFmt numFmtId="180" formatCode="\$#,##0.00;\-\$#,##0.00"/>
    <numFmt numFmtId="181" formatCode="\$#,##0.0000_);[Red]\(\$#,##0.0000\)"/>
    <numFmt numFmtId="182" formatCode="\$#,##0.000_);[Red]\(\$#,##0.000\)"/>
    <numFmt numFmtId="183" formatCode="&quot;￥&quot;#,##0.000_);[Red]\(&quot;￥&quot;#,##0.000\)"/>
    <numFmt numFmtId="184" formatCode="&quot;￥&quot;#,##0.00_);[Red]\(&quot;￥&quot;#,##0.00\)"/>
    <numFmt numFmtId="185" formatCode="0.0_ "/>
    <numFmt numFmtId="186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9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58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80" fontId="4" fillId="0" borderId="7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6" fontId="4" fillId="0" borderId="5" xfId="0" applyNumberFormat="1" applyFont="1" applyFill="1" applyBorder="1" applyAlignment="1">
      <alignment horizontal="center" vertical="center"/>
    </xf>
    <xf numFmtId="26" fontId="4" fillId="0" borderId="7" xfId="0" applyNumberFormat="1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183" fontId="0" fillId="0" borderId="0" xfId="0" applyNumberFormat="1" applyFill="1">
      <alignment vertical="center"/>
    </xf>
    <xf numFmtId="184" fontId="0" fillId="0" borderId="0" xfId="0" applyNumberFormat="1" applyFill="1">
      <alignment vertical="center"/>
    </xf>
    <xf numFmtId="183" fontId="1" fillId="0" borderId="2" xfId="0" applyNumberFormat="1" applyFont="1" applyFill="1" applyBorder="1" applyAlignment="1">
      <alignment horizontal="center" vertical="center"/>
    </xf>
    <xf numFmtId="184" fontId="1" fillId="0" borderId="3" xfId="0" applyNumberFormat="1" applyFont="1" applyFill="1" applyBorder="1" applyAlignment="1">
      <alignment horizontal="center" vertical="center"/>
    </xf>
    <xf numFmtId="183" fontId="2" fillId="0" borderId="4" xfId="0" applyNumberFormat="1" applyFont="1" applyFill="1" applyBorder="1" applyAlignment="1">
      <alignment horizontal="center" vertical="center"/>
    </xf>
    <xf numFmtId="184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184" fontId="4" fillId="0" borderId="4" xfId="0" applyNumberFormat="1" applyFont="1" applyFill="1" applyBorder="1" applyAlignment="1">
      <alignment horizontal="center" vertical="center"/>
    </xf>
    <xf numFmtId="184" fontId="4" fillId="0" borderId="5" xfId="0" applyNumberFormat="1" applyFont="1" applyFill="1" applyBorder="1" applyAlignment="1">
      <alignment horizontal="center" vertical="center"/>
    </xf>
    <xf numFmtId="184" fontId="4" fillId="0" borderId="7" xfId="0" applyNumberFormat="1" applyFont="1" applyFill="1" applyBorder="1" applyAlignment="1">
      <alignment horizontal="center" vertical="center"/>
    </xf>
    <xf numFmtId="185" fontId="0" fillId="0" borderId="0" xfId="0" applyNumberFormat="1" applyFill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58" fontId="9" fillId="2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58" fontId="9" fillId="2" borderId="10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6" fontId="8" fillId="2" borderId="9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58" fontId="9" fillId="2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58" fontId="9" fillId="2" borderId="1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zoomScale="85" zoomScaleNormal="85" workbookViewId="0">
      <pane ySplit="2" topLeftCell="A35" activePane="bottomLeft" state="frozen"/>
      <selection/>
      <selection pane="bottomLeft" activeCell="G41" sqref="G41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68" customWidth="1"/>
    <col min="9" max="9" width="14.9090909090909" style="69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70"/>
      <c r="I1" s="71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72" t="s">
        <v>8</v>
      </c>
      <c r="I2" s="73" t="s">
        <v>9</v>
      </c>
    </row>
    <row r="3" customHeight="1" spans="1:9">
      <c r="A3" s="11">
        <v>45953</v>
      </c>
      <c r="B3" s="11">
        <v>45969</v>
      </c>
      <c r="C3" s="41" t="s">
        <v>10</v>
      </c>
      <c r="D3" s="14" t="s">
        <v>11</v>
      </c>
      <c r="E3" s="15" t="s">
        <v>12</v>
      </c>
      <c r="F3" s="15" t="s">
        <v>13</v>
      </c>
      <c r="G3" s="74">
        <v>11004</v>
      </c>
      <c r="H3" s="75">
        <v>0.35</v>
      </c>
      <c r="I3" s="18">
        <f t="shared" ref="I3:I23" si="0">G3*H3</f>
        <v>3851.4</v>
      </c>
    </row>
    <row r="4" customHeight="1" spans="1:9">
      <c r="A4" s="11"/>
      <c r="B4" s="11"/>
      <c r="C4" s="30"/>
      <c r="D4" s="21"/>
      <c r="E4" s="15"/>
      <c r="F4" s="16" t="s">
        <v>14</v>
      </c>
      <c r="G4" s="74">
        <v>11004</v>
      </c>
      <c r="H4" s="75"/>
      <c r="I4" s="18">
        <f t="shared" si="0"/>
        <v>0</v>
      </c>
    </row>
    <row r="5" customHeight="1" spans="1:9">
      <c r="A5" s="11"/>
      <c r="B5" s="11">
        <v>45973</v>
      </c>
      <c r="C5" s="30"/>
      <c r="D5" s="21"/>
      <c r="E5" s="15"/>
      <c r="F5" s="15" t="s">
        <v>13</v>
      </c>
      <c r="G5" s="16">
        <v>6000</v>
      </c>
      <c r="H5" s="75">
        <v>0.35</v>
      </c>
      <c r="I5" s="18">
        <f t="shared" si="0"/>
        <v>2100</v>
      </c>
    </row>
    <row r="6" customHeight="1" spans="1:9">
      <c r="A6" s="11"/>
      <c r="B6" s="11"/>
      <c r="C6" s="30"/>
      <c r="D6" s="21"/>
      <c r="E6" s="15"/>
      <c r="F6" s="16" t="s">
        <v>14</v>
      </c>
      <c r="G6" s="16">
        <v>6000</v>
      </c>
      <c r="H6" s="75"/>
      <c r="I6" s="18">
        <f t="shared" si="0"/>
        <v>0</v>
      </c>
    </row>
    <row r="7" customHeight="1" spans="1:9">
      <c r="A7" s="11"/>
      <c r="B7" s="40">
        <v>45980</v>
      </c>
      <c r="C7" s="30"/>
      <c r="D7" s="21"/>
      <c r="E7" s="15"/>
      <c r="F7" s="15" t="s">
        <v>13</v>
      </c>
      <c r="G7" s="16">
        <v>6000</v>
      </c>
      <c r="H7" s="75">
        <v>0.35</v>
      </c>
      <c r="I7" s="18">
        <f t="shared" si="0"/>
        <v>2100</v>
      </c>
    </row>
    <row r="8" customHeight="1" spans="1:9">
      <c r="A8" s="11"/>
      <c r="B8" s="31"/>
      <c r="C8" s="30"/>
      <c r="D8" s="21"/>
      <c r="E8" s="15"/>
      <c r="F8" s="16" t="s">
        <v>14</v>
      </c>
      <c r="G8" s="16">
        <v>6000</v>
      </c>
      <c r="H8" s="75"/>
      <c r="I8" s="18">
        <f t="shared" si="0"/>
        <v>0</v>
      </c>
    </row>
    <row r="9" customHeight="1" spans="1:9">
      <c r="A9" s="11"/>
      <c r="B9" s="40">
        <v>46002</v>
      </c>
      <c r="C9" s="30"/>
      <c r="D9" s="21"/>
      <c r="E9" s="15"/>
      <c r="F9" s="15" t="s">
        <v>13</v>
      </c>
      <c r="G9" s="16">
        <v>6000</v>
      </c>
      <c r="H9" s="75">
        <v>0.35</v>
      </c>
      <c r="I9" s="18">
        <f t="shared" si="0"/>
        <v>2100</v>
      </c>
    </row>
    <row r="10" customHeight="1" spans="1:9">
      <c r="A10" s="11"/>
      <c r="B10" s="31"/>
      <c r="C10" s="30"/>
      <c r="D10" s="21"/>
      <c r="E10" s="15"/>
      <c r="F10" s="16" t="s">
        <v>14</v>
      </c>
      <c r="G10" s="16">
        <v>6000</v>
      </c>
      <c r="H10" s="75"/>
      <c r="I10" s="18">
        <f t="shared" si="0"/>
        <v>0</v>
      </c>
    </row>
    <row r="11" customHeight="1" spans="1:9">
      <c r="A11" s="11"/>
      <c r="B11" s="40">
        <v>45956</v>
      </c>
      <c r="C11" s="30"/>
      <c r="D11" s="21"/>
      <c r="E11" s="15"/>
      <c r="F11" s="16" t="s">
        <v>15</v>
      </c>
      <c r="G11" s="16">
        <f>29004*4</f>
        <v>116016</v>
      </c>
      <c r="H11" s="75">
        <v>0.042</v>
      </c>
      <c r="I11" s="18">
        <f t="shared" si="0"/>
        <v>4872.672</v>
      </c>
    </row>
    <row r="12" customHeight="1" spans="1:9">
      <c r="A12" s="11"/>
      <c r="B12" s="38"/>
      <c r="C12" s="30"/>
      <c r="D12" s="21"/>
      <c r="E12" s="15"/>
      <c r="F12" s="16" t="s">
        <v>16</v>
      </c>
      <c r="G12" s="16">
        <v>29004</v>
      </c>
      <c r="H12" s="75">
        <v>0.027</v>
      </c>
      <c r="I12" s="18">
        <f t="shared" si="0"/>
        <v>783.108</v>
      </c>
    </row>
    <row r="13" customHeight="1" spans="1:9">
      <c r="A13" s="11"/>
      <c r="B13" s="11">
        <v>45956</v>
      </c>
      <c r="C13" s="30"/>
      <c r="D13" s="21"/>
      <c r="E13" s="15"/>
      <c r="F13" s="15" t="s">
        <v>17</v>
      </c>
      <c r="G13" s="34">
        <f>29004*1.05</f>
        <v>30454.2</v>
      </c>
      <c r="H13" s="76">
        <v>0.89</v>
      </c>
      <c r="I13" s="18">
        <f t="shared" si="0"/>
        <v>27104.238</v>
      </c>
    </row>
    <row r="14" customHeight="1" spans="1:9">
      <c r="A14" s="11">
        <v>45994</v>
      </c>
      <c r="B14" s="40">
        <v>46000</v>
      </c>
      <c r="C14" s="29">
        <v>92216</v>
      </c>
      <c r="D14" s="14" t="s">
        <v>18</v>
      </c>
      <c r="E14" s="15" t="s">
        <v>19</v>
      </c>
      <c r="F14" s="15" t="s">
        <v>13</v>
      </c>
      <c r="G14" s="16">
        <v>500</v>
      </c>
      <c r="H14" s="75">
        <v>0.285</v>
      </c>
      <c r="I14" s="18">
        <f t="shared" si="0"/>
        <v>142.5</v>
      </c>
    </row>
    <row r="15" customHeight="1" spans="1:9">
      <c r="A15" s="11"/>
      <c r="B15" s="31"/>
      <c r="C15" s="30"/>
      <c r="D15" s="21"/>
      <c r="E15" s="15"/>
      <c r="F15" s="16" t="s">
        <v>14</v>
      </c>
      <c r="G15" s="16">
        <v>500</v>
      </c>
      <c r="H15" s="75"/>
      <c r="I15" s="18">
        <f t="shared" si="0"/>
        <v>0</v>
      </c>
    </row>
    <row r="16" customHeight="1" spans="1:9">
      <c r="A16" s="11"/>
      <c r="B16" s="65">
        <v>45995</v>
      </c>
      <c r="C16" s="30"/>
      <c r="D16" s="21"/>
      <c r="E16" s="15"/>
      <c r="F16" s="15" t="s">
        <v>20</v>
      </c>
      <c r="G16" s="16">
        <v>270</v>
      </c>
      <c r="H16" s="75">
        <v>0.82</v>
      </c>
      <c r="I16" s="18">
        <f t="shared" si="0"/>
        <v>221.4</v>
      </c>
    </row>
    <row r="17" customHeight="1" spans="1:9">
      <c r="A17" s="11">
        <v>46006</v>
      </c>
      <c r="B17" s="40">
        <v>46007</v>
      </c>
      <c r="C17" s="41" t="s">
        <v>21</v>
      </c>
      <c r="D17" s="14" t="s">
        <v>22</v>
      </c>
      <c r="E17" s="15" t="s">
        <v>23</v>
      </c>
      <c r="F17" s="16" t="s">
        <v>24</v>
      </c>
      <c r="G17" s="16">
        <v>400</v>
      </c>
      <c r="H17" s="75">
        <v>0.042</v>
      </c>
      <c r="I17" s="18">
        <f t="shared" si="0"/>
        <v>16.8</v>
      </c>
    </row>
    <row r="18" customHeight="1" spans="1:9">
      <c r="A18" s="11"/>
      <c r="B18" s="38"/>
      <c r="C18" s="30"/>
      <c r="D18" s="21"/>
      <c r="E18" s="15"/>
      <c r="F18" s="15" t="s">
        <v>25</v>
      </c>
      <c r="G18" s="16">
        <f>100+420</f>
        <v>520</v>
      </c>
      <c r="H18" s="76">
        <v>0.89</v>
      </c>
      <c r="I18" s="18">
        <f t="shared" si="0"/>
        <v>462.8</v>
      </c>
    </row>
    <row r="19" customHeight="1" spans="1:9">
      <c r="A19" s="11">
        <v>46009</v>
      </c>
      <c r="B19" s="11">
        <v>46020</v>
      </c>
      <c r="C19" s="29">
        <v>46399</v>
      </c>
      <c r="D19" s="14" t="s">
        <v>26</v>
      </c>
      <c r="E19" s="15" t="s">
        <v>27</v>
      </c>
      <c r="F19" s="15" t="s">
        <v>13</v>
      </c>
      <c r="G19" s="16">
        <v>800</v>
      </c>
      <c r="H19" s="77">
        <v>0.35</v>
      </c>
      <c r="I19" s="18">
        <f t="shared" si="0"/>
        <v>280</v>
      </c>
    </row>
    <row r="20" customHeight="1" spans="1:9">
      <c r="A20" s="11"/>
      <c r="B20" s="11"/>
      <c r="C20" s="30"/>
      <c r="D20" s="21"/>
      <c r="E20" s="15"/>
      <c r="F20" s="16" t="s">
        <v>14</v>
      </c>
      <c r="G20" s="16">
        <v>800</v>
      </c>
      <c r="H20" s="78"/>
      <c r="I20" s="18">
        <f t="shared" si="0"/>
        <v>0</v>
      </c>
    </row>
    <row r="21" customHeight="1" spans="1:9">
      <c r="A21" s="11"/>
      <c r="B21" s="40">
        <v>46011</v>
      </c>
      <c r="C21" s="30"/>
      <c r="D21" s="21"/>
      <c r="E21" s="15"/>
      <c r="F21" s="16" t="s">
        <v>15</v>
      </c>
      <c r="G21" s="16">
        <f>800*4</f>
        <v>3200</v>
      </c>
      <c r="H21" s="75">
        <v>0.042</v>
      </c>
      <c r="I21" s="18">
        <f t="shared" si="0"/>
        <v>134.4</v>
      </c>
    </row>
    <row r="22" customHeight="1" spans="1:9">
      <c r="A22" s="11"/>
      <c r="B22" s="31"/>
      <c r="C22" s="30"/>
      <c r="D22" s="21"/>
      <c r="E22" s="15"/>
      <c r="F22" s="16" t="s">
        <v>16</v>
      </c>
      <c r="G22" s="16">
        <v>800</v>
      </c>
      <c r="H22" s="75">
        <v>0.025</v>
      </c>
      <c r="I22" s="18">
        <f t="shared" si="0"/>
        <v>20</v>
      </c>
    </row>
    <row r="23" customHeight="1" spans="1:9">
      <c r="A23" s="11"/>
      <c r="B23" s="38"/>
      <c r="C23" s="30"/>
      <c r="D23" s="21"/>
      <c r="E23" s="15"/>
      <c r="F23" s="15" t="s">
        <v>20</v>
      </c>
      <c r="G23" s="16">
        <f>800*1.03</f>
        <v>824</v>
      </c>
      <c r="H23" s="76">
        <v>0.85</v>
      </c>
      <c r="I23" s="18">
        <f t="shared" si="0"/>
        <v>700.4</v>
      </c>
    </row>
    <row r="24" customHeight="1" spans="1:9">
      <c r="I24" s="69">
        <f>SUM(I3:I23)</f>
        <v>44889.718</v>
      </c>
    </row>
    <row r="27" customHeight="1" spans="1:9">
      <c r="A27" s="1" t="s">
        <v>28</v>
      </c>
    </row>
    <row r="29" ht="26" customHeight="1" spans="1:9">
      <c r="A29" s="1" t="s">
        <v>6</v>
      </c>
      <c r="B29" s="1" t="s">
        <v>29</v>
      </c>
      <c r="C29" s="1" t="s">
        <v>30</v>
      </c>
      <c r="D29" s="1" t="s">
        <v>31</v>
      </c>
    </row>
    <row r="30" ht="28" customHeight="1" spans="1:9">
      <c r="A30" s="1" t="s">
        <v>32</v>
      </c>
      <c r="B30" s="1">
        <v>18000</v>
      </c>
      <c r="C30" s="1" t="s">
        <v>33</v>
      </c>
      <c r="D30" s="1">
        <v>16000</v>
      </c>
    </row>
    <row r="33" customHeight="1" spans="1:9">
      <c r="A33" s="1" t="s">
        <v>34</v>
      </c>
    </row>
    <row r="35" customHeight="1" spans="1:9">
      <c r="A35" s="1" t="s">
        <v>32</v>
      </c>
      <c r="B35" s="1">
        <v>20000</v>
      </c>
      <c r="C35" s="1" t="s">
        <v>33</v>
      </c>
      <c r="D35" s="1">
        <v>12389.718</v>
      </c>
    </row>
    <row r="37" ht="26" customHeight="1" spans="1:9">
      <c r="A37" s="1" t="s">
        <v>35</v>
      </c>
      <c r="B37" s="1">
        <v>18000</v>
      </c>
      <c r="C37" s="1" t="s">
        <v>33</v>
      </c>
      <c r="D37" s="1">
        <v>6500</v>
      </c>
    </row>
    <row r="39" customHeight="1" spans="1:9">
      <c r="A39" s="1" t="s">
        <v>32</v>
      </c>
      <c r="B39" s="1">
        <v>8000</v>
      </c>
      <c r="D39" s="1">
        <v>5000</v>
      </c>
    </row>
    <row r="41" customHeight="1" spans="1:9">
      <c r="A41" s="1" t="s">
        <v>32</v>
      </c>
      <c r="B41" s="1">
        <v>8000</v>
      </c>
      <c r="D41" s="1">
        <v>5000</v>
      </c>
    </row>
    <row r="43" customHeight="1" spans="1:9">
      <c r="C43" s="1" t="s">
        <v>36</v>
      </c>
      <c r="D43" s="79">
        <f>SUM(D30:D41)</f>
        <v>44889.718</v>
      </c>
    </row>
    <row r="46" ht="49" customHeight="1" spans="1:9">
      <c r="A46" s="80" t="s">
        <v>37</v>
      </c>
      <c r="B46" s="80"/>
      <c r="C46" s="80"/>
      <c r="D46" s="80"/>
      <c r="E46" s="80"/>
      <c r="F46" s="80"/>
      <c r="G46" s="80"/>
      <c r="H46" s="80"/>
      <c r="I46" s="80"/>
    </row>
    <row r="47" ht="74" customHeight="1" spans="1:9">
      <c r="A47" s="81" t="s">
        <v>38</v>
      </c>
      <c r="B47" s="81" t="s">
        <v>39</v>
      </c>
      <c r="C47" s="81" t="s">
        <v>40</v>
      </c>
      <c r="D47" s="81" t="s">
        <v>41</v>
      </c>
      <c r="E47" s="81" t="s">
        <v>42</v>
      </c>
      <c r="F47" s="81" t="s">
        <v>43</v>
      </c>
      <c r="G47" s="81" t="s">
        <v>30</v>
      </c>
      <c r="H47" s="81" t="s">
        <v>44</v>
      </c>
      <c r="I47" s="81" t="s">
        <v>45</v>
      </c>
    </row>
    <row r="48" ht="74" customHeight="1" spans="1:9">
      <c r="A48" s="82">
        <v>1</v>
      </c>
      <c r="B48" s="83">
        <v>46100</v>
      </c>
      <c r="C48" s="81" t="s">
        <v>46</v>
      </c>
      <c r="D48" s="81" t="s">
        <v>47</v>
      </c>
      <c r="E48" s="81" t="s">
        <v>32</v>
      </c>
      <c r="F48" s="81" t="s">
        <v>48</v>
      </c>
      <c r="G48" s="81" t="s">
        <v>33</v>
      </c>
      <c r="H48" s="81">
        <v>18000</v>
      </c>
      <c r="I48" s="81">
        <v>16000</v>
      </c>
    </row>
    <row r="49" ht="33" customHeight="1" spans="1:9">
      <c r="A49" s="84">
        <v>1</v>
      </c>
      <c r="B49" s="85">
        <v>46100</v>
      </c>
      <c r="C49" s="84" t="s">
        <v>46</v>
      </c>
      <c r="D49" s="84" t="s">
        <v>49</v>
      </c>
      <c r="E49" s="84" t="s">
        <v>32</v>
      </c>
      <c r="F49" s="84" t="s">
        <v>48</v>
      </c>
      <c r="G49" s="84" t="s">
        <v>33</v>
      </c>
      <c r="H49" s="86">
        <v>20000</v>
      </c>
      <c r="I49" s="87">
        <v>12389.718</v>
      </c>
    </row>
    <row r="50" ht="33" customHeight="1" spans="1:9">
      <c r="A50" s="88"/>
      <c r="B50" s="89"/>
      <c r="C50" s="88"/>
      <c r="D50" s="88"/>
      <c r="E50" s="88" t="s">
        <v>35</v>
      </c>
      <c r="F50" s="88"/>
      <c r="G50" s="88"/>
      <c r="H50" s="90">
        <v>18000</v>
      </c>
      <c r="I50" s="87">
        <v>6500</v>
      </c>
    </row>
    <row r="51" ht="33" customHeight="1" spans="1:9">
      <c r="A51" s="88"/>
      <c r="B51" s="89"/>
      <c r="C51" s="88"/>
      <c r="D51" s="88"/>
      <c r="E51" s="88" t="s">
        <v>32</v>
      </c>
      <c r="F51" s="88"/>
      <c r="G51" s="88"/>
      <c r="H51" s="90">
        <v>8000</v>
      </c>
      <c r="I51" s="87">
        <v>5000</v>
      </c>
    </row>
    <row r="52" ht="33" customHeight="1" spans="1:9">
      <c r="A52" s="88"/>
      <c r="B52" s="91"/>
      <c r="C52" s="88"/>
      <c r="D52" s="88"/>
      <c r="E52" s="88" t="s">
        <v>32</v>
      </c>
      <c r="F52" s="88"/>
      <c r="G52" s="88"/>
      <c r="H52" s="90">
        <v>8000</v>
      </c>
      <c r="I52" s="87">
        <v>5000</v>
      </c>
    </row>
  </sheetData>
  <autoFilter xmlns:etc="http://www.wps.cn/officeDocument/2017/etCustomData" ref="B1:I24" etc:filterBottomFollowUsedRange="0">
    <extLst/>
  </autoFilter>
  <mergeCells count="39">
    <mergeCell ref="A1:I1"/>
    <mergeCell ref="A46:I46"/>
    <mergeCell ref="A3:A13"/>
    <mergeCell ref="A14:A16"/>
    <mergeCell ref="A17:A18"/>
    <mergeCell ref="A19:A23"/>
    <mergeCell ref="A49:A52"/>
    <mergeCell ref="B3:B4"/>
    <mergeCell ref="B5:B6"/>
    <mergeCell ref="B7:B8"/>
    <mergeCell ref="B9:B10"/>
    <mergeCell ref="B11:B12"/>
    <mergeCell ref="B14:B15"/>
    <mergeCell ref="B17:B18"/>
    <mergeCell ref="B19:B20"/>
    <mergeCell ref="B21:B23"/>
    <mergeCell ref="B49:B52"/>
    <mergeCell ref="C3:C13"/>
    <mergeCell ref="C14:C16"/>
    <mergeCell ref="C17:C18"/>
    <mergeCell ref="C19:C23"/>
    <mergeCell ref="C49:C52"/>
    <mergeCell ref="D3:D13"/>
    <mergeCell ref="D14:D16"/>
    <mergeCell ref="D17:D18"/>
    <mergeCell ref="D19:D23"/>
    <mergeCell ref="D49:D52"/>
    <mergeCell ref="E3:E13"/>
    <mergeCell ref="E14:E16"/>
    <mergeCell ref="E17:E18"/>
    <mergeCell ref="E19:E23"/>
    <mergeCell ref="F49:F52"/>
    <mergeCell ref="G49:G52"/>
    <mergeCell ref="H3:H4"/>
    <mergeCell ref="H5:H6"/>
    <mergeCell ref="H7:H8"/>
    <mergeCell ref="H9:H10"/>
    <mergeCell ref="H14:H15"/>
    <mergeCell ref="H19:H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9"/>
  <sheetViews>
    <sheetView zoomScale="85" zoomScaleNormal="85" workbookViewId="0">
      <pane ySplit="2" topLeftCell="A438" activePane="bottomLeft" state="frozen"/>
      <selection/>
      <selection pane="bottomLeft" activeCell="C467" sqref="C467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50</v>
      </c>
    </row>
    <row r="3" customHeight="1" spans="1:9">
      <c r="A3" s="11">
        <v>45941</v>
      </c>
      <c r="B3" s="12">
        <v>45976</v>
      </c>
      <c r="C3" s="13" t="s">
        <v>51</v>
      </c>
      <c r="D3" s="14" t="s">
        <v>52</v>
      </c>
      <c r="E3" s="15" t="s">
        <v>53</v>
      </c>
      <c r="F3" s="15" t="s">
        <v>13</v>
      </c>
      <c r="G3" s="16">
        <f>20000</f>
        <v>20000</v>
      </c>
      <c r="H3" s="17">
        <v>0.05</v>
      </c>
      <c r="I3" s="18">
        <f>G3*H3</f>
        <v>1000</v>
      </c>
    </row>
    <row r="4" customHeight="1" spans="1:9">
      <c r="A4" s="11"/>
      <c r="B4" s="19"/>
      <c r="C4" s="20"/>
      <c r="D4" s="21"/>
      <c r="E4" s="15"/>
      <c r="F4" s="16" t="s">
        <v>14</v>
      </c>
      <c r="G4" s="16">
        <v>20000</v>
      </c>
      <c r="H4" s="22"/>
      <c r="I4" s="18">
        <f t="shared" ref="I4:I24" si="0">G4*H4</f>
        <v>0</v>
      </c>
    </row>
    <row r="5" customHeight="1" spans="1:9">
      <c r="A5" s="11"/>
      <c r="B5" s="23">
        <v>45978</v>
      </c>
      <c r="C5" s="20"/>
      <c r="D5" s="21"/>
      <c r="E5" s="15"/>
      <c r="F5" s="15" t="s">
        <v>54</v>
      </c>
      <c r="G5" s="16">
        <v>1123</v>
      </c>
      <c r="H5" s="22">
        <v>0.042</v>
      </c>
      <c r="I5" s="18">
        <f t="shared" si="0"/>
        <v>47.166</v>
      </c>
    </row>
    <row r="6" customHeight="1" spans="1:9">
      <c r="A6" s="11"/>
      <c r="B6" s="23">
        <v>45982</v>
      </c>
      <c r="C6" s="20"/>
      <c r="D6" s="21"/>
      <c r="E6" s="15"/>
      <c r="F6" s="15" t="s">
        <v>55</v>
      </c>
      <c r="G6" s="16">
        <f>20000</f>
        <v>20000</v>
      </c>
      <c r="H6" s="24">
        <v>0.03</v>
      </c>
      <c r="I6" s="18">
        <f t="shared" si="0"/>
        <v>600</v>
      </c>
    </row>
    <row r="7" customHeight="1" spans="1:9">
      <c r="A7" s="11"/>
      <c r="B7" s="19">
        <v>45989</v>
      </c>
      <c r="C7" s="20"/>
      <c r="D7" s="21"/>
      <c r="E7" s="15"/>
      <c r="F7" s="15" t="s">
        <v>13</v>
      </c>
      <c r="G7" s="16">
        <v>25000</v>
      </c>
      <c r="H7" s="17">
        <v>0.05</v>
      </c>
      <c r="I7" s="18">
        <f t="shared" si="0"/>
        <v>1250</v>
      </c>
    </row>
    <row r="8" customHeight="1" spans="1:9">
      <c r="A8" s="11"/>
      <c r="B8" s="19"/>
      <c r="C8" s="20"/>
      <c r="D8" s="21"/>
      <c r="E8" s="15"/>
      <c r="F8" s="16" t="s">
        <v>14</v>
      </c>
      <c r="G8" s="16">
        <v>25000</v>
      </c>
      <c r="H8" s="22"/>
      <c r="I8" s="18">
        <f t="shared" si="0"/>
        <v>0</v>
      </c>
    </row>
    <row r="9" customHeight="1" spans="1:9">
      <c r="A9" s="11"/>
      <c r="B9" s="19"/>
      <c r="C9" s="20"/>
      <c r="D9" s="21"/>
      <c r="E9" s="15"/>
      <c r="F9" s="15" t="s">
        <v>54</v>
      </c>
      <c r="G9" s="16">
        <v>1406</v>
      </c>
      <c r="H9" s="22">
        <v>0.042</v>
      </c>
      <c r="I9" s="18">
        <f t="shared" si="0"/>
        <v>59.052</v>
      </c>
    </row>
    <row r="10" customHeight="1" spans="1:9">
      <c r="A10" s="11"/>
      <c r="B10" s="23">
        <v>46003</v>
      </c>
      <c r="C10" s="20"/>
      <c r="D10" s="21"/>
      <c r="E10" s="15"/>
      <c r="F10" s="15" t="s">
        <v>13</v>
      </c>
      <c r="G10" s="16">
        <f>70876+19124-20000-25000</f>
        <v>45000</v>
      </c>
      <c r="H10" s="17">
        <v>0.05</v>
      </c>
      <c r="I10" s="18">
        <f t="shared" si="0"/>
        <v>2250</v>
      </c>
    </row>
    <row r="11" customHeight="1" spans="1:9">
      <c r="A11" s="11"/>
      <c r="B11" s="23"/>
      <c r="C11" s="20"/>
      <c r="D11" s="21"/>
      <c r="E11" s="15"/>
      <c r="F11" s="16" t="s">
        <v>14</v>
      </c>
      <c r="G11" s="16">
        <v>45000</v>
      </c>
      <c r="H11" s="22"/>
      <c r="I11" s="18">
        <f t="shared" si="0"/>
        <v>0</v>
      </c>
    </row>
    <row r="12" customHeight="1" spans="1:9">
      <c r="A12" s="11"/>
      <c r="B12" s="23"/>
      <c r="C12" s="20"/>
      <c r="D12" s="21"/>
      <c r="E12" s="15"/>
      <c r="F12" s="15" t="s">
        <v>54</v>
      </c>
      <c r="G12" s="16">
        <f>4781-1123-1406</f>
        <v>2252</v>
      </c>
      <c r="H12" s="22">
        <v>0.042</v>
      </c>
      <c r="I12" s="18">
        <f t="shared" si="0"/>
        <v>94.584</v>
      </c>
    </row>
    <row r="13" customHeight="1" spans="1:9">
      <c r="A13" s="11"/>
      <c r="B13" s="23">
        <v>45952</v>
      </c>
      <c r="C13" s="20"/>
      <c r="D13" s="21"/>
      <c r="E13" s="15"/>
      <c r="F13" s="16" t="s">
        <v>56</v>
      </c>
      <c r="G13" s="16">
        <f>30000*5</f>
        <v>150000</v>
      </c>
      <c r="H13" s="25">
        <v>0.0072</v>
      </c>
      <c r="I13" s="18">
        <f t="shared" si="0"/>
        <v>1080</v>
      </c>
    </row>
    <row r="14" customHeight="1" spans="1:9">
      <c r="A14" s="11"/>
      <c r="B14" s="23"/>
      <c r="C14" s="20"/>
      <c r="D14" s="21"/>
      <c r="E14" s="15"/>
      <c r="F14" s="16" t="s">
        <v>57</v>
      </c>
      <c r="G14" s="16">
        <f>60000*4</f>
        <v>240000</v>
      </c>
      <c r="H14" s="25">
        <v>0.0072</v>
      </c>
      <c r="I14" s="18">
        <f t="shared" si="0"/>
        <v>1728</v>
      </c>
    </row>
    <row r="15" customHeight="1" spans="1:9">
      <c r="A15" s="11"/>
      <c r="B15" s="26">
        <v>45952</v>
      </c>
      <c r="C15" s="20"/>
      <c r="D15" s="21"/>
      <c r="E15" s="15"/>
      <c r="F15" s="15" t="s">
        <v>58</v>
      </c>
      <c r="G15" s="16">
        <f>70876+19124</f>
        <v>90000</v>
      </c>
      <c r="H15" s="25">
        <v>0.024</v>
      </c>
      <c r="I15" s="18">
        <f t="shared" si="0"/>
        <v>2160</v>
      </c>
    </row>
    <row r="16" customHeight="1" spans="1:9">
      <c r="A16" s="11"/>
      <c r="B16" s="27">
        <v>45949</v>
      </c>
      <c r="C16" s="20"/>
      <c r="D16" s="21"/>
      <c r="E16" s="15"/>
      <c r="F16" s="15" t="s">
        <v>59</v>
      </c>
      <c r="G16" s="16">
        <f>90000*1.03</f>
        <v>92700</v>
      </c>
      <c r="H16" s="25">
        <v>0.15</v>
      </c>
      <c r="I16" s="18">
        <f t="shared" si="0"/>
        <v>13905</v>
      </c>
    </row>
    <row r="17" customHeight="1" spans="1:9">
      <c r="A17" s="11">
        <v>45941</v>
      </c>
      <c r="B17" s="12">
        <v>46008</v>
      </c>
      <c r="C17" s="13">
        <v>41635</v>
      </c>
      <c r="D17" s="14" t="s">
        <v>60</v>
      </c>
      <c r="E17" s="15" t="s">
        <v>61</v>
      </c>
      <c r="F17" s="15" t="s">
        <v>13</v>
      </c>
      <c r="G17" s="16">
        <v>7000</v>
      </c>
      <c r="H17" s="17">
        <v>0.05</v>
      </c>
      <c r="I17" s="18">
        <f t="shared" si="0"/>
        <v>350</v>
      </c>
    </row>
    <row r="18" customHeight="1" spans="1:9">
      <c r="A18" s="11"/>
      <c r="B18" s="19"/>
      <c r="C18" s="20"/>
      <c r="D18" s="21"/>
      <c r="E18" s="15"/>
      <c r="F18" s="16" t="s">
        <v>14</v>
      </c>
      <c r="G18" s="16">
        <v>7000</v>
      </c>
      <c r="H18" s="22"/>
      <c r="I18" s="18">
        <f t="shared" si="0"/>
        <v>0</v>
      </c>
    </row>
    <row r="19" customHeight="1" spans="1:9">
      <c r="A19" s="11"/>
      <c r="B19" s="23">
        <v>45958</v>
      </c>
      <c r="C19" s="20"/>
      <c r="D19" s="21"/>
      <c r="E19" s="15"/>
      <c r="F19" s="16" t="s">
        <v>62</v>
      </c>
      <c r="G19" s="16">
        <f>3000*5</f>
        <v>15000</v>
      </c>
      <c r="H19" s="25">
        <v>0.0072</v>
      </c>
      <c r="I19" s="18">
        <f t="shared" si="0"/>
        <v>108</v>
      </c>
    </row>
    <row r="20" customHeight="1" spans="1:9">
      <c r="A20" s="11"/>
      <c r="B20" s="23"/>
      <c r="C20" s="20"/>
      <c r="D20" s="21"/>
      <c r="E20" s="15"/>
      <c r="F20" s="16" t="s">
        <v>57</v>
      </c>
      <c r="G20" s="16">
        <f>4000*4</f>
        <v>16000</v>
      </c>
      <c r="H20" s="25">
        <v>0.0072</v>
      </c>
      <c r="I20" s="18">
        <f t="shared" si="0"/>
        <v>115.2</v>
      </c>
    </row>
    <row r="21" customHeight="1" spans="1:9">
      <c r="A21" s="11"/>
      <c r="B21" s="26">
        <v>45950</v>
      </c>
      <c r="C21" s="20"/>
      <c r="D21" s="21"/>
      <c r="E21" s="15"/>
      <c r="F21" s="15" t="s">
        <v>58</v>
      </c>
      <c r="G21" s="16">
        <v>7000</v>
      </c>
      <c r="H21" s="25">
        <v>0.024</v>
      </c>
      <c r="I21" s="18">
        <f t="shared" si="0"/>
        <v>168</v>
      </c>
    </row>
    <row r="22" customHeight="1" spans="1:9">
      <c r="A22" s="11"/>
      <c r="B22" s="27">
        <v>45949</v>
      </c>
      <c r="C22" s="20"/>
      <c r="D22" s="21"/>
      <c r="E22" s="15"/>
      <c r="F22" s="15" t="s">
        <v>59</v>
      </c>
      <c r="G22" s="16">
        <f>7000*1.03</f>
        <v>7210</v>
      </c>
      <c r="H22" s="25">
        <v>0.15</v>
      </c>
      <c r="I22" s="18">
        <f t="shared" si="0"/>
        <v>1081.5</v>
      </c>
    </row>
    <row r="23" customHeight="1" spans="1:9">
      <c r="A23" s="11">
        <v>45941</v>
      </c>
      <c r="B23" s="12">
        <v>46009</v>
      </c>
      <c r="C23" s="13">
        <v>41637</v>
      </c>
      <c r="D23" s="14" t="s">
        <v>63</v>
      </c>
      <c r="E23" s="15" t="s">
        <v>64</v>
      </c>
      <c r="F23" s="15" t="s">
        <v>13</v>
      </c>
      <c r="G23" s="16">
        <v>4000</v>
      </c>
      <c r="H23" s="17">
        <v>0.05</v>
      </c>
      <c r="I23" s="18">
        <f t="shared" si="0"/>
        <v>200</v>
      </c>
    </row>
    <row r="24" customHeight="1" spans="1:9">
      <c r="A24" s="11"/>
      <c r="B24" s="19"/>
      <c r="C24" s="20"/>
      <c r="D24" s="21"/>
      <c r="E24" s="15"/>
      <c r="F24" s="16" t="s">
        <v>14</v>
      </c>
      <c r="G24" s="16">
        <v>4000</v>
      </c>
      <c r="H24" s="22"/>
      <c r="I24" s="18">
        <f t="shared" si="0"/>
        <v>0</v>
      </c>
    </row>
    <row r="25" customHeight="1" spans="1:9">
      <c r="A25" s="11"/>
      <c r="B25" s="12">
        <v>45958</v>
      </c>
      <c r="C25" s="20"/>
      <c r="D25" s="21"/>
      <c r="E25" s="15"/>
      <c r="F25" s="16" t="s">
        <v>62</v>
      </c>
      <c r="G25" s="16">
        <f>2000*5</f>
        <v>10000</v>
      </c>
      <c r="H25" s="25">
        <v>0.0072</v>
      </c>
      <c r="I25" s="18">
        <f t="shared" ref="I25:I56" si="1">G25*H25</f>
        <v>72</v>
      </c>
    </row>
    <row r="26" customHeight="1" spans="1:9">
      <c r="A26" s="11"/>
      <c r="B26" s="28"/>
      <c r="C26" s="20"/>
      <c r="D26" s="21"/>
      <c r="E26" s="15"/>
      <c r="F26" s="16" t="s">
        <v>57</v>
      </c>
      <c r="G26" s="16">
        <f>2000*4</f>
        <v>8000</v>
      </c>
      <c r="H26" s="25">
        <v>0.0072</v>
      </c>
      <c r="I26" s="18">
        <f t="shared" si="1"/>
        <v>57.6</v>
      </c>
    </row>
    <row r="27" customHeight="1" spans="1:9">
      <c r="A27" s="11"/>
      <c r="B27" s="26">
        <v>45948</v>
      </c>
      <c r="C27" s="20"/>
      <c r="D27" s="21"/>
      <c r="E27" s="15"/>
      <c r="F27" s="15" t="s">
        <v>58</v>
      </c>
      <c r="G27" s="16">
        <v>4000</v>
      </c>
      <c r="H27" s="25">
        <v>0.024</v>
      </c>
      <c r="I27" s="18">
        <f t="shared" si="1"/>
        <v>96</v>
      </c>
    </row>
    <row r="28" customHeight="1" spans="1:9">
      <c r="A28" s="11"/>
      <c r="B28" s="27">
        <v>45946</v>
      </c>
      <c r="C28" s="20"/>
      <c r="D28" s="21"/>
      <c r="E28" s="15"/>
      <c r="F28" s="15" t="s">
        <v>59</v>
      </c>
      <c r="G28" s="16">
        <f>4000*1.01</f>
        <v>4040</v>
      </c>
      <c r="H28" s="25">
        <v>0.15</v>
      </c>
      <c r="I28" s="18">
        <f t="shared" si="1"/>
        <v>606</v>
      </c>
    </row>
    <row r="29" customHeight="1" spans="1:9">
      <c r="A29" s="11">
        <v>45945</v>
      </c>
      <c r="B29" s="11">
        <v>45979</v>
      </c>
      <c r="C29" s="29" t="s">
        <v>65</v>
      </c>
      <c r="D29" s="14" t="s">
        <v>66</v>
      </c>
      <c r="E29" s="15" t="s">
        <v>67</v>
      </c>
      <c r="F29" s="15" t="s">
        <v>13</v>
      </c>
      <c r="G29" s="16">
        <v>1500</v>
      </c>
      <c r="H29" s="25">
        <v>0.04</v>
      </c>
      <c r="I29" s="18">
        <f t="shared" si="1"/>
        <v>60</v>
      </c>
    </row>
    <row r="30" customHeight="1" spans="1:9">
      <c r="A30" s="11"/>
      <c r="B30" s="11"/>
      <c r="C30" s="30"/>
      <c r="D30" s="14"/>
      <c r="E30" s="15"/>
      <c r="F30" s="16" t="s">
        <v>14</v>
      </c>
      <c r="G30" s="16">
        <v>1500</v>
      </c>
      <c r="H30" s="25"/>
      <c r="I30" s="18">
        <f t="shared" si="1"/>
        <v>0</v>
      </c>
    </row>
    <row r="31" customHeight="1" spans="1:9">
      <c r="A31" s="11"/>
      <c r="B31" s="11"/>
      <c r="C31" s="30"/>
      <c r="D31" s="14"/>
      <c r="E31" s="15"/>
      <c r="F31" s="16" t="s">
        <v>68</v>
      </c>
      <c r="G31" s="16">
        <v>1500</v>
      </c>
      <c r="H31" s="25">
        <v>0.0282</v>
      </c>
      <c r="I31" s="18">
        <f t="shared" si="1"/>
        <v>42.3</v>
      </c>
    </row>
    <row r="32" customHeight="1" spans="1:9">
      <c r="A32" s="11"/>
      <c r="B32" s="31">
        <v>45993</v>
      </c>
      <c r="C32" s="30"/>
      <c r="D32" s="14"/>
      <c r="E32" s="15"/>
      <c r="F32" s="15" t="s">
        <v>13</v>
      </c>
      <c r="G32" s="16">
        <f>4000-1500</f>
        <v>2500</v>
      </c>
      <c r="H32" s="25">
        <v>0.04</v>
      </c>
      <c r="I32" s="18">
        <f t="shared" si="1"/>
        <v>100</v>
      </c>
    </row>
    <row r="33" customHeight="1" spans="1:9">
      <c r="A33" s="11"/>
      <c r="B33" s="31"/>
      <c r="C33" s="30"/>
      <c r="D33" s="14"/>
      <c r="E33" s="15"/>
      <c r="F33" s="16" t="s">
        <v>14</v>
      </c>
      <c r="G33" s="16">
        <v>2500</v>
      </c>
      <c r="H33" s="25"/>
      <c r="I33" s="18">
        <f t="shared" si="1"/>
        <v>0</v>
      </c>
    </row>
    <row r="34" customHeight="1" spans="1:9">
      <c r="A34" s="11"/>
      <c r="B34" s="31"/>
      <c r="C34" s="30"/>
      <c r="D34" s="14"/>
      <c r="E34" s="15"/>
      <c r="F34" s="16" t="s">
        <v>68</v>
      </c>
      <c r="G34" s="16">
        <v>2500</v>
      </c>
      <c r="H34" s="25">
        <v>0.0282</v>
      </c>
      <c r="I34" s="18">
        <f t="shared" si="1"/>
        <v>70.5</v>
      </c>
    </row>
    <row r="35" customHeight="1" spans="1:9">
      <c r="A35" s="11"/>
      <c r="B35" s="11">
        <v>45971</v>
      </c>
      <c r="C35" s="30"/>
      <c r="D35" s="14"/>
      <c r="E35" s="15"/>
      <c r="F35" s="16" t="s">
        <v>15</v>
      </c>
      <c r="G35" s="16">
        <f>4000*4</f>
        <v>16000</v>
      </c>
      <c r="H35" s="25">
        <v>0.0065</v>
      </c>
      <c r="I35" s="18">
        <f t="shared" si="1"/>
        <v>104</v>
      </c>
    </row>
    <row r="36" customHeight="1" spans="1:9">
      <c r="A36" s="11"/>
      <c r="B36" s="11"/>
      <c r="C36" s="30"/>
      <c r="D36" s="14"/>
      <c r="E36" s="15"/>
      <c r="F36" s="16" t="s">
        <v>16</v>
      </c>
      <c r="G36" s="16">
        <v>4000</v>
      </c>
      <c r="H36" s="25">
        <v>0.0052</v>
      </c>
      <c r="I36" s="18">
        <f t="shared" si="1"/>
        <v>20.8</v>
      </c>
    </row>
    <row r="37" customHeight="1" spans="1:9">
      <c r="A37" s="11"/>
      <c r="B37" s="11">
        <v>45953</v>
      </c>
      <c r="C37" s="30"/>
      <c r="D37" s="14"/>
      <c r="E37" s="15"/>
      <c r="F37" s="15" t="s">
        <v>20</v>
      </c>
      <c r="G37" s="16">
        <f>4000*1.03</f>
        <v>4120</v>
      </c>
      <c r="H37" s="25">
        <v>0.144</v>
      </c>
      <c r="I37" s="18">
        <f t="shared" si="1"/>
        <v>593.28</v>
      </c>
    </row>
    <row r="38" customHeight="1" spans="1:9">
      <c r="A38" s="11">
        <v>45945</v>
      </c>
      <c r="B38" s="11">
        <v>45978</v>
      </c>
      <c r="C38" s="29" t="s">
        <v>69</v>
      </c>
      <c r="D38" s="14" t="s">
        <v>70</v>
      </c>
      <c r="E38" s="15" t="s">
        <v>71</v>
      </c>
      <c r="F38" s="15" t="s">
        <v>13</v>
      </c>
      <c r="G38" s="16">
        <v>1000</v>
      </c>
      <c r="H38" s="25">
        <v>0.04</v>
      </c>
      <c r="I38" s="18">
        <f t="shared" si="1"/>
        <v>40</v>
      </c>
    </row>
    <row r="39" customHeight="1" spans="1:9">
      <c r="A39" s="11"/>
      <c r="B39" s="11"/>
      <c r="C39" s="30"/>
      <c r="D39" s="14"/>
      <c r="E39" s="15"/>
      <c r="F39" s="16" t="s">
        <v>14</v>
      </c>
      <c r="G39" s="16">
        <v>1000</v>
      </c>
      <c r="H39" s="25"/>
      <c r="I39" s="18">
        <f t="shared" si="1"/>
        <v>0</v>
      </c>
    </row>
    <row r="40" customHeight="1" spans="1:9">
      <c r="A40" s="11"/>
      <c r="B40" s="11"/>
      <c r="C40" s="30"/>
      <c r="D40" s="14"/>
      <c r="E40" s="15"/>
      <c r="F40" s="16" t="s">
        <v>68</v>
      </c>
      <c r="G40" s="16">
        <v>1000</v>
      </c>
      <c r="H40" s="25">
        <v>0.0282</v>
      </c>
      <c r="I40" s="18">
        <f t="shared" si="1"/>
        <v>28.2</v>
      </c>
    </row>
    <row r="41" customHeight="1" spans="1:9">
      <c r="A41" s="11"/>
      <c r="B41" s="31">
        <v>45992</v>
      </c>
      <c r="C41" s="30"/>
      <c r="D41" s="14"/>
      <c r="E41" s="15"/>
      <c r="F41" s="15" t="s">
        <v>13</v>
      </c>
      <c r="G41" s="16">
        <v>2000</v>
      </c>
      <c r="H41" s="25">
        <v>0.04</v>
      </c>
      <c r="I41" s="18">
        <f t="shared" si="1"/>
        <v>80</v>
      </c>
    </row>
    <row r="42" customHeight="1" spans="1:9">
      <c r="A42" s="11"/>
      <c r="B42" s="31"/>
      <c r="C42" s="30"/>
      <c r="D42" s="14"/>
      <c r="E42" s="15"/>
      <c r="F42" s="16" t="s">
        <v>14</v>
      </c>
      <c r="G42" s="16">
        <v>2000</v>
      </c>
      <c r="H42" s="25"/>
      <c r="I42" s="18">
        <f t="shared" si="1"/>
        <v>0</v>
      </c>
    </row>
    <row r="43" customHeight="1" spans="1:9">
      <c r="A43" s="11"/>
      <c r="B43" s="31"/>
      <c r="C43" s="30"/>
      <c r="D43" s="14"/>
      <c r="E43" s="15"/>
      <c r="F43" s="16" t="s">
        <v>68</v>
      </c>
      <c r="G43" s="16">
        <v>2000</v>
      </c>
      <c r="H43" s="25">
        <v>0.0282</v>
      </c>
      <c r="I43" s="18">
        <f t="shared" si="1"/>
        <v>56.4</v>
      </c>
    </row>
    <row r="44" customHeight="1" spans="1:9">
      <c r="A44" s="11"/>
      <c r="B44" s="11">
        <v>45973</v>
      </c>
      <c r="C44" s="30"/>
      <c r="D44" s="14"/>
      <c r="E44" s="15"/>
      <c r="F44" s="16" t="s">
        <v>15</v>
      </c>
      <c r="G44" s="16">
        <f>3000*4</f>
        <v>12000</v>
      </c>
      <c r="H44" s="25">
        <v>0.0065</v>
      </c>
      <c r="I44" s="18">
        <f t="shared" si="1"/>
        <v>78</v>
      </c>
    </row>
    <row r="45" customHeight="1" spans="1:9">
      <c r="A45" s="11"/>
      <c r="B45" s="11"/>
      <c r="C45" s="30"/>
      <c r="D45" s="14"/>
      <c r="E45" s="15"/>
      <c r="F45" s="16" t="s">
        <v>16</v>
      </c>
      <c r="G45" s="16">
        <v>3000</v>
      </c>
      <c r="H45" s="25">
        <v>0.0052</v>
      </c>
      <c r="I45" s="18">
        <f t="shared" si="1"/>
        <v>15.6</v>
      </c>
    </row>
    <row r="46" customHeight="1" spans="1:9">
      <c r="A46" s="11"/>
      <c r="B46" s="11">
        <v>45951</v>
      </c>
      <c r="C46" s="30"/>
      <c r="D46" s="14"/>
      <c r="E46" s="15"/>
      <c r="F46" s="15" t="s">
        <v>20</v>
      </c>
      <c r="G46" s="16">
        <f>3000*1.03</f>
        <v>3090</v>
      </c>
      <c r="H46" s="25">
        <v>0.144</v>
      </c>
      <c r="I46" s="18">
        <f t="shared" si="1"/>
        <v>444.96</v>
      </c>
    </row>
    <row r="47" customHeight="1" spans="1:9">
      <c r="A47" s="11"/>
      <c r="B47" s="31">
        <v>45996</v>
      </c>
      <c r="C47" s="30"/>
      <c r="D47" s="14"/>
      <c r="E47" s="15"/>
      <c r="F47" s="15" t="s">
        <v>13</v>
      </c>
      <c r="G47" s="16">
        <v>1000</v>
      </c>
      <c r="H47" s="25">
        <v>0.04</v>
      </c>
      <c r="I47" s="18">
        <f t="shared" si="1"/>
        <v>40</v>
      </c>
    </row>
    <row r="48" customHeight="1" spans="1:9">
      <c r="A48" s="11"/>
      <c r="B48" s="31"/>
      <c r="C48" s="30"/>
      <c r="D48" s="14"/>
      <c r="E48" s="15"/>
      <c r="F48" s="16" t="s">
        <v>14</v>
      </c>
      <c r="G48" s="16">
        <v>1000</v>
      </c>
      <c r="H48" s="25"/>
      <c r="I48" s="18">
        <f t="shared" si="1"/>
        <v>0</v>
      </c>
    </row>
    <row r="49" customHeight="1" spans="1:9">
      <c r="A49" s="11"/>
      <c r="B49" s="31"/>
      <c r="C49" s="30"/>
      <c r="D49" s="14"/>
      <c r="E49" s="15"/>
      <c r="F49" s="16" t="s">
        <v>68</v>
      </c>
      <c r="G49" s="16">
        <v>1000</v>
      </c>
      <c r="H49" s="25">
        <v>0.0282</v>
      </c>
      <c r="I49" s="18">
        <f t="shared" si="1"/>
        <v>28.2</v>
      </c>
    </row>
    <row r="50" customHeight="1" spans="1:9">
      <c r="A50" s="11"/>
      <c r="B50" s="32">
        <v>45993</v>
      </c>
      <c r="C50" s="30"/>
      <c r="D50" s="14"/>
      <c r="E50" s="15"/>
      <c r="F50" s="16" t="s">
        <v>15</v>
      </c>
      <c r="G50" s="16">
        <f>1000*4</f>
        <v>4000</v>
      </c>
      <c r="H50" s="25">
        <v>0.0065</v>
      </c>
      <c r="I50" s="18">
        <f t="shared" si="1"/>
        <v>26</v>
      </c>
    </row>
    <row r="51" customHeight="1" spans="1:9">
      <c r="A51" s="11"/>
      <c r="B51" s="33"/>
      <c r="C51" s="30"/>
      <c r="D51" s="14"/>
      <c r="E51" s="15"/>
      <c r="F51" s="16" t="s">
        <v>16</v>
      </c>
      <c r="G51" s="16">
        <v>1000</v>
      </c>
      <c r="H51" s="25">
        <v>0.0052</v>
      </c>
      <c r="I51" s="18">
        <f t="shared" si="1"/>
        <v>5.2</v>
      </c>
    </row>
    <row r="52" customHeight="1" spans="1:9">
      <c r="A52" s="11"/>
      <c r="B52" s="33"/>
      <c r="C52" s="30"/>
      <c r="D52" s="14"/>
      <c r="E52" s="15"/>
      <c r="F52" s="15" t="s">
        <v>20</v>
      </c>
      <c r="G52" s="16">
        <f>1000*1.03</f>
        <v>1030</v>
      </c>
      <c r="H52" s="25">
        <v>0.144</v>
      </c>
      <c r="I52" s="18">
        <f t="shared" si="1"/>
        <v>148.32</v>
      </c>
    </row>
    <row r="53" customHeight="1" spans="1:9">
      <c r="A53" s="11">
        <v>45948</v>
      </c>
      <c r="B53" s="12">
        <v>46011</v>
      </c>
      <c r="C53" s="13" t="s">
        <v>72</v>
      </c>
      <c r="D53" s="14" t="s">
        <v>73</v>
      </c>
      <c r="E53" s="15" t="s">
        <v>74</v>
      </c>
      <c r="F53" s="15" t="s">
        <v>13</v>
      </c>
      <c r="G53" s="16">
        <v>10000</v>
      </c>
      <c r="H53" s="17">
        <v>0.05</v>
      </c>
      <c r="I53" s="18">
        <f t="shared" si="1"/>
        <v>500</v>
      </c>
    </row>
    <row r="54" customHeight="1" spans="1:9">
      <c r="A54" s="11"/>
      <c r="B54" s="19"/>
      <c r="C54" s="20"/>
      <c r="D54" s="21"/>
      <c r="E54" s="15"/>
      <c r="F54" s="16" t="s">
        <v>14</v>
      </c>
      <c r="G54" s="16">
        <v>10000</v>
      </c>
      <c r="H54" s="22"/>
      <c r="I54" s="18">
        <f t="shared" si="1"/>
        <v>0</v>
      </c>
    </row>
    <row r="55" customHeight="1" spans="1:9">
      <c r="A55" s="11"/>
      <c r="B55" s="23">
        <v>46014</v>
      </c>
      <c r="C55" s="20"/>
      <c r="D55" s="21"/>
      <c r="E55" s="15"/>
      <c r="F55" s="15" t="s">
        <v>13</v>
      </c>
      <c r="G55" s="16">
        <f>22792-10000</f>
        <v>12792</v>
      </c>
      <c r="H55" s="17">
        <v>0.05</v>
      </c>
      <c r="I55" s="18">
        <f t="shared" si="1"/>
        <v>639.6</v>
      </c>
    </row>
    <row r="56" customHeight="1" spans="1:9">
      <c r="A56" s="11"/>
      <c r="B56" s="23"/>
      <c r="C56" s="20"/>
      <c r="D56" s="21"/>
      <c r="E56" s="15"/>
      <c r="F56" s="16" t="s">
        <v>14</v>
      </c>
      <c r="G56" s="16">
        <v>12792</v>
      </c>
      <c r="H56" s="22"/>
      <c r="I56" s="18">
        <f t="shared" si="1"/>
        <v>0</v>
      </c>
    </row>
    <row r="57" customHeight="1" spans="1:9">
      <c r="A57" s="11"/>
      <c r="B57" s="19">
        <v>46014</v>
      </c>
      <c r="C57" s="20"/>
      <c r="D57" s="21"/>
      <c r="E57" s="15"/>
      <c r="F57" s="16" t="s">
        <v>56</v>
      </c>
      <c r="G57" s="16">
        <f>10000*5</f>
        <v>50000</v>
      </c>
      <c r="H57" s="25">
        <v>0.0072</v>
      </c>
      <c r="I57" s="18">
        <f t="shared" ref="I57:I93" si="2">G57*H57</f>
        <v>360</v>
      </c>
    </row>
    <row r="58" customHeight="1" spans="1:9">
      <c r="A58" s="11"/>
      <c r="B58" s="12">
        <v>45970</v>
      </c>
      <c r="C58" s="20"/>
      <c r="D58" s="21"/>
      <c r="E58" s="15"/>
      <c r="F58" s="16" t="s">
        <v>57</v>
      </c>
      <c r="G58" s="16">
        <v>51168</v>
      </c>
      <c r="H58" s="25">
        <v>0.0072</v>
      </c>
      <c r="I58" s="18">
        <f t="shared" si="2"/>
        <v>368.4096</v>
      </c>
    </row>
    <row r="59" customHeight="1" spans="1:9">
      <c r="A59" s="11"/>
      <c r="B59" s="28"/>
      <c r="C59" s="20"/>
      <c r="D59" s="21"/>
      <c r="E59" s="15"/>
      <c r="F59" s="15" t="s">
        <v>58</v>
      </c>
      <c r="G59" s="16">
        <v>22792</v>
      </c>
      <c r="H59" s="25">
        <v>0.024</v>
      </c>
      <c r="I59" s="18">
        <f t="shared" si="2"/>
        <v>547.008</v>
      </c>
    </row>
    <row r="60" customHeight="1" spans="1:9">
      <c r="A60" s="11"/>
      <c r="B60" s="27">
        <v>45954</v>
      </c>
      <c r="C60" s="20"/>
      <c r="D60" s="21"/>
      <c r="E60" s="15"/>
      <c r="F60" s="15" t="s">
        <v>59</v>
      </c>
      <c r="G60" s="34">
        <v>23476</v>
      </c>
      <c r="H60" s="25">
        <v>0.15</v>
      </c>
      <c r="I60" s="18">
        <f t="shared" si="2"/>
        <v>3521.4</v>
      </c>
    </row>
    <row r="61" customHeight="1" spans="1:9">
      <c r="A61" s="11">
        <v>45953</v>
      </c>
      <c r="B61" s="35"/>
      <c r="C61" s="36" t="s">
        <v>75</v>
      </c>
      <c r="D61" s="14" t="s">
        <v>76</v>
      </c>
      <c r="E61" s="15" t="s">
        <v>77</v>
      </c>
      <c r="F61" s="15" t="s">
        <v>13</v>
      </c>
      <c r="G61" s="16">
        <v>4000</v>
      </c>
      <c r="H61" s="25">
        <v>0.05</v>
      </c>
      <c r="I61" s="18">
        <f t="shared" si="2"/>
        <v>200</v>
      </c>
    </row>
    <row r="62" customHeight="1" spans="1:9">
      <c r="A62" s="11"/>
      <c r="B62" s="37"/>
      <c r="C62" s="30"/>
      <c r="D62" s="21"/>
      <c r="E62" s="15"/>
      <c r="F62" s="16" t="s">
        <v>14</v>
      </c>
      <c r="G62" s="16">
        <v>4000</v>
      </c>
      <c r="H62" s="25"/>
      <c r="I62" s="18">
        <f t="shared" si="2"/>
        <v>0</v>
      </c>
    </row>
    <row r="63" customHeight="1" spans="1:9">
      <c r="A63" s="11"/>
      <c r="B63" s="37"/>
      <c r="C63" s="30"/>
      <c r="D63" s="21"/>
      <c r="E63" s="15"/>
      <c r="F63" s="15" t="s">
        <v>13</v>
      </c>
      <c r="G63" s="16">
        <v>4001</v>
      </c>
      <c r="H63" s="25">
        <v>0.05</v>
      </c>
      <c r="I63" s="18">
        <f t="shared" si="2"/>
        <v>200.05</v>
      </c>
    </row>
    <row r="64" customHeight="1" spans="1:9">
      <c r="A64" s="11"/>
      <c r="B64" s="37"/>
      <c r="C64" s="30"/>
      <c r="D64" s="21"/>
      <c r="E64" s="15"/>
      <c r="F64" s="16" t="s">
        <v>14</v>
      </c>
      <c r="G64" s="16">
        <v>4001</v>
      </c>
      <c r="H64" s="25"/>
      <c r="I64" s="18">
        <f t="shared" si="2"/>
        <v>0</v>
      </c>
    </row>
    <row r="65" customHeight="1" spans="1:9">
      <c r="A65" s="11"/>
      <c r="B65" s="11">
        <v>45984</v>
      </c>
      <c r="C65" s="30"/>
      <c r="D65" s="21"/>
      <c r="E65" s="15"/>
      <c r="F65" s="15" t="s">
        <v>13</v>
      </c>
      <c r="G65" s="16">
        <v>14000</v>
      </c>
      <c r="H65" s="25">
        <v>0.05</v>
      </c>
      <c r="I65" s="18">
        <f t="shared" si="2"/>
        <v>700</v>
      </c>
    </row>
    <row r="66" customHeight="1" spans="1:9">
      <c r="A66" s="11"/>
      <c r="B66" s="11"/>
      <c r="C66" s="30"/>
      <c r="D66" s="21"/>
      <c r="E66" s="15"/>
      <c r="F66" s="16" t="s">
        <v>14</v>
      </c>
      <c r="G66" s="16">
        <v>14000</v>
      </c>
      <c r="H66" s="25"/>
      <c r="I66" s="18">
        <f t="shared" si="2"/>
        <v>0</v>
      </c>
    </row>
    <row r="67" customHeight="1" spans="1:9">
      <c r="A67" s="11"/>
      <c r="B67" s="31">
        <v>45987</v>
      </c>
      <c r="C67" s="30"/>
      <c r="D67" s="21"/>
      <c r="E67" s="15"/>
      <c r="F67" s="15" t="s">
        <v>13</v>
      </c>
      <c r="G67" s="16">
        <v>5000</v>
      </c>
      <c r="H67" s="25">
        <v>0.05</v>
      </c>
      <c r="I67" s="18">
        <f t="shared" si="2"/>
        <v>250</v>
      </c>
    </row>
    <row r="68" customHeight="1" spans="1:9">
      <c r="A68" s="11"/>
      <c r="B68" s="31"/>
      <c r="C68" s="30"/>
      <c r="D68" s="21"/>
      <c r="E68" s="15"/>
      <c r="F68" s="16" t="s">
        <v>14</v>
      </c>
      <c r="G68" s="16">
        <v>5000</v>
      </c>
      <c r="H68" s="25"/>
      <c r="I68" s="18">
        <f t="shared" si="2"/>
        <v>0</v>
      </c>
    </row>
    <row r="69" customHeight="1" spans="1:9">
      <c r="A69" s="11"/>
      <c r="B69" s="31"/>
      <c r="C69" s="30"/>
      <c r="D69" s="21"/>
      <c r="E69" s="15"/>
      <c r="F69" s="15" t="s">
        <v>13</v>
      </c>
      <c r="G69" s="16">
        <v>20000</v>
      </c>
      <c r="H69" s="25">
        <v>0.05</v>
      </c>
      <c r="I69" s="18">
        <f t="shared" si="2"/>
        <v>1000</v>
      </c>
    </row>
    <row r="70" customHeight="1" spans="1:9">
      <c r="A70" s="11"/>
      <c r="B70" s="38"/>
      <c r="C70" s="30"/>
      <c r="D70" s="21"/>
      <c r="E70" s="15"/>
      <c r="F70" s="16" t="s">
        <v>14</v>
      </c>
      <c r="G70" s="16">
        <v>20000</v>
      </c>
      <c r="H70" s="25"/>
      <c r="I70" s="18">
        <f t="shared" si="2"/>
        <v>0</v>
      </c>
    </row>
    <row r="71" customHeight="1" spans="1:9">
      <c r="A71" s="11"/>
      <c r="B71" s="11">
        <v>45993</v>
      </c>
      <c r="C71" s="30"/>
      <c r="D71" s="21"/>
      <c r="E71" s="15"/>
      <c r="F71" s="15" t="s">
        <v>13</v>
      </c>
      <c r="G71" s="16">
        <v>23000</v>
      </c>
      <c r="H71" s="25">
        <v>0.05</v>
      </c>
      <c r="I71" s="18">
        <f t="shared" si="2"/>
        <v>1150</v>
      </c>
    </row>
    <row r="72" customHeight="1" spans="1:9">
      <c r="A72" s="11"/>
      <c r="B72" s="11"/>
      <c r="C72" s="30"/>
      <c r="D72" s="21"/>
      <c r="E72" s="15"/>
      <c r="F72" s="16" t="s">
        <v>14</v>
      </c>
      <c r="G72" s="16">
        <v>23000</v>
      </c>
      <c r="H72" s="25"/>
      <c r="I72" s="18">
        <f t="shared" si="2"/>
        <v>0</v>
      </c>
    </row>
    <row r="73" customHeight="1" spans="1:9">
      <c r="A73" s="11"/>
      <c r="B73" s="37"/>
      <c r="C73" s="30"/>
      <c r="D73" s="21"/>
      <c r="E73" s="15"/>
      <c r="F73" s="15" t="s">
        <v>13</v>
      </c>
      <c r="G73" s="16">
        <v>5000</v>
      </c>
      <c r="H73" s="25">
        <v>0.05</v>
      </c>
      <c r="I73" s="18">
        <f t="shared" si="2"/>
        <v>250</v>
      </c>
    </row>
    <row r="74" customHeight="1" spans="1:9">
      <c r="A74" s="11"/>
      <c r="B74" s="37"/>
      <c r="C74" s="30"/>
      <c r="D74" s="21"/>
      <c r="E74" s="15"/>
      <c r="F74" s="16" t="s">
        <v>14</v>
      </c>
      <c r="G74" s="16">
        <v>5000</v>
      </c>
      <c r="H74" s="25"/>
      <c r="I74" s="18">
        <f t="shared" si="2"/>
        <v>0</v>
      </c>
    </row>
    <row r="75" customHeight="1" spans="1:9">
      <c r="A75" s="11"/>
      <c r="B75" s="31">
        <v>45960</v>
      </c>
      <c r="C75" s="30"/>
      <c r="D75" s="21"/>
      <c r="E75" s="15"/>
      <c r="F75" s="16" t="s">
        <v>15</v>
      </c>
      <c r="G75" s="16">
        <f>75001*4</f>
        <v>300004</v>
      </c>
      <c r="H75" s="25">
        <v>0.0072</v>
      </c>
      <c r="I75" s="18">
        <f t="shared" si="2"/>
        <v>2160.0288</v>
      </c>
    </row>
    <row r="76" customHeight="1" spans="1:9">
      <c r="A76" s="11"/>
      <c r="B76" s="38"/>
      <c r="C76" s="30"/>
      <c r="D76" s="21"/>
      <c r="E76" s="15"/>
      <c r="F76" s="16" t="s">
        <v>16</v>
      </c>
      <c r="G76" s="16">
        <v>75001</v>
      </c>
      <c r="H76" s="25">
        <v>0.0052</v>
      </c>
      <c r="I76" s="18">
        <f t="shared" si="2"/>
        <v>390.0052</v>
      </c>
    </row>
    <row r="77" customHeight="1" spans="1:9">
      <c r="A77" s="11"/>
      <c r="B77" s="11">
        <v>45957</v>
      </c>
      <c r="C77" s="30"/>
      <c r="D77" s="21"/>
      <c r="E77" s="15"/>
      <c r="F77" s="15" t="s">
        <v>78</v>
      </c>
      <c r="G77" s="34">
        <f>75001*1.03</f>
        <v>77251.03</v>
      </c>
      <c r="H77" s="25">
        <v>0.16</v>
      </c>
      <c r="I77" s="18">
        <f t="shared" si="2"/>
        <v>12360.1648</v>
      </c>
    </row>
    <row r="78" customHeight="1" spans="1:9">
      <c r="A78" s="11">
        <v>45954</v>
      </c>
      <c r="B78" s="23">
        <v>45981</v>
      </c>
      <c r="C78" s="39" t="s">
        <v>79</v>
      </c>
      <c r="D78" s="14" t="s">
        <v>80</v>
      </c>
      <c r="E78" s="15" t="s">
        <v>81</v>
      </c>
      <c r="F78" s="15" t="s">
        <v>13</v>
      </c>
      <c r="G78" s="16">
        <v>20000</v>
      </c>
      <c r="H78" s="17">
        <v>0.05</v>
      </c>
      <c r="I78" s="18">
        <f t="shared" si="2"/>
        <v>1000</v>
      </c>
    </row>
    <row r="79" customHeight="1" spans="1:9">
      <c r="A79" s="11"/>
      <c r="B79" s="23"/>
      <c r="C79" s="20"/>
      <c r="D79" s="21"/>
      <c r="E79" s="15"/>
      <c r="F79" s="16" t="s">
        <v>14</v>
      </c>
      <c r="G79" s="16">
        <v>20000</v>
      </c>
      <c r="H79" s="22"/>
      <c r="I79" s="18">
        <f t="shared" si="2"/>
        <v>0</v>
      </c>
    </row>
    <row r="80" customHeight="1" spans="1:9">
      <c r="A80" s="11"/>
      <c r="B80" s="19">
        <v>46006</v>
      </c>
      <c r="C80" s="20"/>
      <c r="D80" s="21"/>
      <c r="E80" s="15"/>
      <c r="F80" s="15" t="s">
        <v>13</v>
      </c>
      <c r="G80" s="16">
        <v>30000</v>
      </c>
      <c r="H80" s="17">
        <v>0.05</v>
      </c>
      <c r="I80" s="18">
        <f t="shared" si="2"/>
        <v>1500</v>
      </c>
    </row>
    <row r="81" customHeight="1" spans="1:9">
      <c r="A81" s="11"/>
      <c r="B81" s="19"/>
      <c r="C81" s="20"/>
      <c r="D81" s="21"/>
      <c r="E81" s="15"/>
      <c r="F81" s="16" t="s">
        <v>14</v>
      </c>
      <c r="G81" s="16">
        <v>30000</v>
      </c>
      <c r="H81" s="22"/>
      <c r="I81" s="18">
        <f t="shared" si="2"/>
        <v>0</v>
      </c>
    </row>
    <row r="82" customHeight="1" spans="1:9">
      <c r="A82" s="11"/>
      <c r="B82" s="23">
        <v>46011</v>
      </c>
      <c r="C82" s="20"/>
      <c r="D82" s="21"/>
      <c r="E82" s="15"/>
      <c r="F82" s="15" t="s">
        <v>13</v>
      </c>
      <c r="G82" s="16">
        <v>10000</v>
      </c>
      <c r="H82" s="17">
        <v>0.05</v>
      </c>
      <c r="I82" s="18">
        <f t="shared" si="2"/>
        <v>500</v>
      </c>
    </row>
    <row r="83" customHeight="1" spans="1:9">
      <c r="A83" s="11"/>
      <c r="B83" s="23"/>
      <c r="C83" s="20"/>
      <c r="D83" s="21"/>
      <c r="E83" s="15"/>
      <c r="F83" s="16" t="s">
        <v>14</v>
      </c>
      <c r="G83" s="16">
        <v>10000</v>
      </c>
      <c r="H83" s="22"/>
      <c r="I83" s="18">
        <f t="shared" si="2"/>
        <v>0</v>
      </c>
    </row>
    <row r="84" customHeight="1" spans="1:9">
      <c r="A84" s="11"/>
      <c r="B84" s="19"/>
      <c r="C84" s="20"/>
      <c r="D84" s="21"/>
      <c r="E84" s="15"/>
      <c r="F84" s="16" t="s">
        <v>82</v>
      </c>
      <c r="G84" s="16">
        <f>40000*5</f>
        <v>200000</v>
      </c>
      <c r="H84" s="25">
        <v>0.0072</v>
      </c>
      <c r="I84" s="18">
        <f t="shared" si="2"/>
        <v>1440</v>
      </c>
    </row>
    <row r="85" customHeight="1" spans="1:9">
      <c r="A85" s="11"/>
      <c r="B85" s="19"/>
      <c r="C85" s="20"/>
      <c r="D85" s="21"/>
      <c r="E85" s="15"/>
      <c r="F85" s="16" t="s">
        <v>83</v>
      </c>
      <c r="G85" s="16">
        <f>30001*4</f>
        <v>120004</v>
      </c>
      <c r="H85" s="25">
        <v>0.0072</v>
      </c>
      <c r="I85" s="18">
        <f t="shared" si="2"/>
        <v>864.0288</v>
      </c>
    </row>
    <row r="86" customHeight="1" spans="1:9">
      <c r="A86" s="11"/>
      <c r="B86" s="26">
        <v>45964</v>
      </c>
      <c r="C86" s="20"/>
      <c r="D86" s="21"/>
      <c r="E86" s="15"/>
      <c r="F86" s="15" t="s">
        <v>58</v>
      </c>
      <c r="G86" s="16">
        <v>70001</v>
      </c>
      <c r="H86" s="25">
        <v>0.024</v>
      </c>
      <c r="I86" s="18">
        <f t="shared" si="2"/>
        <v>1680.024</v>
      </c>
    </row>
    <row r="87" customHeight="1" spans="1:9">
      <c r="A87" s="11"/>
      <c r="B87" s="27">
        <v>45962</v>
      </c>
      <c r="C87" s="20"/>
      <c r="D87" s="21"/>
      <c r="E87" s="15"/>
      <c r="F87" s="15" t="s">
        <v>59</v>
      </c>
      <c r="G87" s="16">
        <v>72101</v>
      </c>
      <c r="H87" s="25">
        <v>0.15</v>
      </c>
      <c r="I87" s="18">
        <f t="shared" si="2"/>
        <v>10815.15</v>
      </c>
    </row>
    <row r="88" customHeight="1" spans="1:9">
      <c r="A88" s="11">
        <v>45955</v>
      </c>
      <c r="B88" s="12">
        <v>46010</v>
      </c>
      <c r="C88" s="13">
        <v>41560</v>
      </c>
      <c r="D88" s="14" t="s">
        <v>84</v>
      </c>
      <c r="E88" s="15" t="s">
        <v>85</v>
      </c>
      <c r="F88" s="15" t="s">
        <v>13</v>
      </c>
      <c r="G88" s="16">
        <v>5000</v>
      </c>
      <c r="H88" s="17">
        <v>0.05</v>
      </c>
      <c r="I88" s="18">
        <f t="shared" si="2"/>
        <v>250</v>
      </c>
    </row>
    <row r="89" customHeight="1" spans="1:9">
      <c r="A89" s="11"/>
      <c r="B89" s="19"/>
      <c r="C89" s="20"/>
      <c r="D89" s="21"/>
      <c r="E89" s="15"/>
      <c r="F89" s="16" t="s">
        <v>14</v>
      </c>
      <c r="G89" s="16">
        <v>5000</v>
      </c>
      <c r="H89" s="22"/>
      <c r="I89" s="18">
        <f t="shared" si="2"/>
        <v>0</v>
      </c>
    </row>
    <row r="90" customHeight="1" spans="1:9">
      <c r="A90" s="11"/>
      <c r="B90" s="19">
        <v>45973</v>
      </c>
      <c r="C90" s="20"/>
      <c r="D90" s="21"/>
      <c r="E90" s="15"/>
      <c r="F90" s="16" t="s">
        <v>86</v>
      </c>
      <c r="G90" s="16">
        <f>5000*5</f>
        <v>25000</v>
      </c>
      <c r="H90" s="25">
        <v>0.0072</v>
      </c>
      <c r="I90" s="18">
        <f t="shared" si="2"/>
        <v>180</v>
      </c>
    </row>
    <row r="91" customHeight="1" spans="1:9">
      <c r="A91" s="11"/>
      <c r="B91" s="26">
        <v>45964</v>
      </c>
      <c r="C91" s="20"/>
      <c r="D91" s="21"/>
      <c r="E91" s="15"/>
      <c r="F91" s="15" t="s">
        <v>58</v>
      </c>
      <c r="G91" s="16">
        <v>5000</v>
      </c>
      <c r="H91" s="25">
        <v>0.024</v>
      </c>
      <c r="I91" s="18">
        <f t="shared" si="2"/>
        <v>120</v>
      </c>
    </row>
    <row r="92" customHeight="1" spans="1:9">
      <c r="A92" s="11"/>
      <c r="B92" s="27">
        <v>45961</v>
      </c>
      <c r="C92" s="20"/>
      <c r="D92" s="21"/>
      <c r="E92" s="15"/>
      <c r="F92" s="15" t="s">
        <v>59</v>
      </c>
      <c r="G92" s="16">
        <f>5000*1.03</f>
        <v>5150</v>
      </c>
      <c r="H92" s="25">
        <v>0.15</v>
      </c>
      <c r="I92" s="18">
        <f t="shared" si="2"/>
        <v>772.5</v>
      </c>
    </row>
    <row r="93" customHeight="1" spans="1:9">
      <c r="A93" s="11">
        <v>45957</v>
      </c>
      <c r="B93" s="40">
        <v>45995</v>
      </c>
      <c r="C93" s="41" t="s">
        <v>87</v>
      </c>
      <c r="D93" s="14" t="s">
        <v>88</v>
      </c>
      <c r="E93" s="15" t="s">
        <v>89</v>
      </c>
      <c r="F93" s="15" t="s">
        <v>13</v>
      </c>
      <c r="G93" s="16">
        <v>9999</v>
      </c>
      <c r="H93" s="25">
        <v>0.05</v>
      </c>
      <c r="I93" s="18">
        <f t="shared" si="2"/>
        <v>499.95</v>
      </c>
    </row>
    <row r="94" customHeight="1" spans="1:9">
      <c r="A94" s="11"/>
      <c r="B94" s="31"/>
      <c r="C94" s="30"/>
      <c r="D94" s="21"/>
      <c r="E94" s="15"/>
      <c r="F94" s="16" t="s">
        <v>14</v>
      </c>
      <c r="G94" s="16">
        <v>9999</v>
      </c>
      <c r="H94" s="25"/>
      <c r="I94" s="18">
        <f t="shared" ref="I94:I125" si="3">G94*H94</f>
        <v>0</v>
      </c>
    </row>
    <row r="95" customHeight="1" spans="1:9">
      <c r="A95" s="11"/>
      <c r="B95" s="31">
        <v>46000</v>
      </c>
      <c r="C95" s="30"/>
      <c r="D95" s="21"/>
      <c r="E95" s="15"/>
      <c r="F95" s="15" t="s">
        <v>13</v>
      </c>
      <c r="G95" s="16">
        <v>10001</v>
      </c>
      <c r="H95" s="25">
        <v>0.05</v>
      </c>
      <c r="I95" s="18">
        <f t="shared" si="3"/>
        <v>500.05</v>
      </c>
    </row>
    <row r="96" customHeight="1" spans="1:9">
      <c r="A96" s="11"/>
      <c r="B96" s="31"/>
      <c r="C96" s="30"/>
      <c r="D96" s="21"/>
      <c r="E96" s="15"/>
      <c r="F96" s="16" t="s">
        <v>14</v>
      </c>
      <c r="G96" s="16">
        <v>10001</v>
      </c>
      <c r="H96" s="25"/>
      <c r="I96" s="18">
        <f t="shared" si="3"/>
        <v>0</v>
      </c>
    </row>
    <row r="97" customHeight="1" spans="1:9">
      <c r="A97" s="11"/>
      <c r="B97" s="31">
        <v>45962</v>
      </c>
      <c r="C97" s="30"/>
      <c r="D97" s="21"/>
      <c r="E97" s="15"/>
      <c r="F97" s="16" t="s">
        <v>15</v>
      </c>
      <c r="G97" s="16">
        <f>20000*4</f>
        <v>80000</v>
      </c>
      <c r="H97" s="25">
        <v>0.0072</v>
      </c>
      <c r="I97" s="18">
        <f t="shared" si="3"/>
        <v>576</v>
      </c>
    </row>
    <row r="98" customHeight="1" spans="1:9">
      <c r="A98" s="11"/>
      <c r="B98" s="38"/>
      <c r="C98" s="30"/>
      <c r="D98" s="21"/>
      <c r="E98" s="15"/>
      <c r="F98" s="16" t="s">
        <v>16</v>
      </c>
      <c r="G98" s="16">
        <v>20000</v>
      </c>
      <c r="H98" s="25">
        <v>0.0052</v>
      </c>
      <c r="I98" s="18">
        <f t="shared" si="3"/>
        <v>104</v>
      </c>
    </row>
    <row r="99" customHeight="1" spans="1:9">
      <c r="A99" s="11"/>
      <c r="B99" s="11">
        <v>45962</v>
      </c>
      <c r="C99" s="30"/>
      <c r="D99" s="21"/>
      <c r="E99" s="15"/>
      <c r="F99" s="15" t="s">
        <v>78</v>
      </c>
      <c r="G99" s="16">
        <f>20000*1.03</f>
        <v>20600</v>
      </c>
      <c r="H99" s="25">
        <v>0.16</v>
      </c>
      <c r="I99" s="18">
        <f t="shared" si="3"/>
        <v>3296</v>
      </c>
    </row>
    <row r="100" customHeight="1" spans="1:9">
      <c r="A100" s="11">
        <v>45957</v>
      </c>
      <c r="B100" s="40">
        <v>45996</v>
      </c>
      <c r="C100" s="29">
        <v>42265</v>
      </c>
      <c r="D100" s="14" t="s">
        <v>90</v>
      </c>
      <c r="E100" s="15" t="s">
        <v>91</v>
      </c>
      <c r="F100" s="15" t="s">
        <v>13</v>
      </c>
      <c r="G100" s="16">
        <v>10000</v>
      </c>
      <c r="H100" s="25">
        <v>0.04</v>
      </c>
      <c r="I100" s="18">
        <f t="shared" si="3"/>
        <v>400</v>
      </c>
    </row>
    <row r="101" customHeight="1" spans="1:9">
      <c r="A101" s="11"/>
      <c r="B101" s="31"/>
      <c r="C101" s="30"/>
      <c r="D101" s="14"/>
      <c r="E101" s="15"/>
      <c r="F101" s="16" t="s">
        <v>14</v>
      </c>
      <c r="G101" s="16">
        <v>10000</v>
      </c>
      <c r="H101" s="25"/>
      <c r="I101" s="18">
        <f t="shared" si="3"/>
        <v>0</v>
      </c>
    </row>
    <row r="102" customHeight="1" spans="1:9">
      <c r="A102" s="11"/>
      <c r="B102" s="31"/>
      <c r="C102" s="30"/>
      <c r="D102" s="14"/>
      <c r="E102" s="15"/>
      <c r="F102" s="16" t="s">
        <v>68</v>
      </c>
      <c r="G102" s="16">
        <v>10000</v>
      </c>
      <c r="H102" s="25">
        <v>0.0282</v>
      </c>
      <c r="I102" s="18">
        <f t="shared" si="3"/>
        <v>282</v>
      </c>
    </row>
    <row r="103" customHeight="1" spans="1:9">
      <c r="A103" s="11"/>
      <c r="B103" s="11">
        <v>45975</v>
      </c>
      <c r="C103" s="30"/>
      <c r="D103" s="14"/>
      <c r="E103" s="15"/>
      <c r="F103" s="16" t="s">
        <v>15</v>
      </c>
      <c r="G103" s="16">
        <f>10000*4</f>
        <v>40000</v>
      </c>
      <c r="H103" s="25">
        <v>0.0065</v>
      </c>
      <c r="I103" s="18">
        <f t="shared" si="3"/>
        <v>260</v>
      </c>
    </row>
    <row r="104" customHeight="1" spans="1:9">
      <c r="A104" s="11"/>
      <c r="B104" s="11"/>
      <c r="C104" s="30"/>
      <c r="D104" s="14"/>
      <c r="E104" s="15"/>
      <c r="F104" s="16" t="s">
        <v>16</v>
      </c>
      <c r="G104" s="16">
        <v>10000</v>
      </c>
      <c r="H104" s="25">
        <v>0.0052</v>
      </c>
      <c r="I104" s="18">
        <f t="shared" si="3"/>
        <v>52</v>
      </c>
    </row>
    <row r="105" customHeight="1" spans="1:9">
      <c r="A105" s="11"/>
      <c r="B105" s="11">
        <v>45962</v>
      </c>
      <c r="C105" s="30"/>
      <c r="D105" s="14"/>
      <c r="E105" s="15"/>
      <c r="F105" s="15" t="s">
        <v>20</v>
      </c>
      <c r="G105" s="16">
        <f>10000*1.03</f>
        <v>10300</v>
      </c>
      <c r="H105" s="25">
        <v>0.144</v>
      </c>
      <c r="I105" s="18">
        <f t="shared" si="3"/>
        <v>1483.2</v>
      </c>
    </row>
    <row r="106" customHeight="1" spans="1:9">
      <c r="A106" s="11">
        <v>45959</v>
      </c>
      <c r="B106" s="12">
        <v>46017</v>
      </c>
      <c r="C106" s="13" t="s">
        <v>92</v>
      </c>
      <c r="D106" s="14" t="s">
        <v>93</v>
      </c>
      <c r="E106" s="15" t="s">
        <v>94</v>
      </c>
      <c r="F106" s="15" t="s">
        <v>13</v>
      </c>
      <c r="G106" s="16">
        <v>8000</v>
      </c>
      <c r="H106" s="17">
        <v>0.05</v>
      </c>
      <c r="I106" s="18">
        <f t="shared" si="3"/>
        <v>400</v>
      </c>
    </row>
    <row r="107" customHeight="1" spans="1:9">
      <c r="A107" s="11"/>
      <c r="B107" s="19"/>
      <c r="C107" s="20"/>
      <c r="D107" s="21"/>
      <c r="E107" s="15"/>
      <c r="F107" s="16" t="s">
        <v>14</v>
      </c>
      <c r="G107" s="16">
        <v>8000</v>
      </c>
      <c r="H107" s="22"/>
      <c r="I107" s="18">
        <f t="shared" si="3"/>
        <v>0</v>
      </c>
    </row>
    <row r="108" customHeight="1" spans="1:9">
      <c r="A108" s="11"/>
      <c r="B108" s="19"/>
      <c r="C108" s="20"/>
      <c r="D108" s="21"/>
      <c r="E108" s="15"/>
      <c r="F108" s="15" t="s">
        <v>54</v>
      </c>
      <c r="G108" s="16">
        <v>250</v>
      </c>
      <c r="H108" s="22">
        <v>0.042</v>
      </c>
      <c r="I108" s="18">
        <f t="shared" si="3"/>
        <v>10.5</v>
      </c>
    </row>
    <row r="109" customHeight="1" spans="1:9">
      <c r="A109" s="11"/>
      <c r="B109" s="23">
        <v>45971</v>
      </c>
      <c r="C109" s="20"/>
      <c r="D109" s="21"/>
      <c r="E109" s="15"/>
      <c r="F109" s="16" t="s">
        <v>95</v>
      </c>
      <c r="G109" s="16">
        <v>32000</v>
      </c>
      <c r="H109" s="25">
        <v>0.0072</v>
      </c>
      <c r="I109" s="18">
        <f t="shared" si="3"/>
        <v>230.4</v>
      </c>
    </row>
    <row r="110" customHeight="1" spans="1:9">
      <c r="A110" s="11"/>
      <c r="B110" s="23"/>
      <c r="C110" s="20"/>
      <c r="D110" s="21"/>
      <c r="E110" s="15"/>
      <c r="F110" s="15" t="s">
        <v>58</v>
      </c>
      <c r="G110" s="16">
        <v>8000</v>
      </c>
      <c r="H110" s="25">
        <v>0.024</v>
      </c>
      <c r="I110" s="18">
        <f t="shared" si="3"/>
        <v>192</v>
      </c>
    </row>
    <row r="111" customHeight="1" spans="1:9">
      <c r="A111" s="11"/>
      <c r="B111" s="27">
        <v>45967</v>
      </c>
      <c r="C111" s="20"/>
      <c r="D111" s="21"/>
      <c r="E111" s="15"/>
      <c r="F111" s="15" t="s">
        <v>59</v>
      </c>
      <c r="G111" s="16">
        <v>8240</v>
      </c>
      <c r="H111" s="25">
        <v>0.15</v>
      </c>
      <c r="I111" s="18">
        <f t="shared" si="3"/>
        <v>1236</v>
      </c>
    </row>
    <row r="112" customHeight="1" spans="1:9">
      <c r="A112" s="11">
        <v>45961</v>
      </c>
      <c r="B112" s="12">
        <v>46016</v>
      </c>
      <c r="C112" s="13">
        <v>42923</v>
      </c>
      <c r="D112" s="14" t="s">
        <v>96</v>
      </c>
      <c r="E112" s="15" t="s">
        <v>97</v>
      </c>
      <c r="F112" s="15" t="s">
        <v>13</v>
      </c>
      <c r="G112" s="16">
        <v>3000</v>
      </c>
      <c r="H112" s="17">
        <v>0.05</v>
      </c>
      <c r="I112" s="18">
        <f t="shared" si="3"/>
        <v>150</v>
      </c>
    </row>
    <row r="113" customHeight="1" spans="1:9">
      <c r="A113" s="11"/>
      <c r="B113" s="19"/>
      <c r="C113" s="20"/>
      <c r="D113" s="21"/>
      <c r="E113" s="15"/>
      <c r="F113" s="16" t="s">
        <v>14</v>
      </c>
      <c r="G113" s="16">
        <v>3000</v>
      </c>
      <c r="H113" s="22"/>
      <c r="I113" s="18">
        <f t="shared" si="3"/>
        <v>0</v>
      </c>
    </row>
    <row r="114" customHeight="1" spans="1:9">
      <c r="A114" s="11"/>
      <c r="B114" s="23">
        <v>45976</v>
      </c>
      <c r="C114" s="20"/>
      <c r="D114" s="21"/>
      <c r="E114" s="15"/>
      <c r="F114" s="16" t="s">
        <v>95</v>
      </c>
      <c r="G114" s="16">
        <v>12000</v>
      </c>
      <c r="H114" s="25">
        <v>0.0072</v>
      </c>
      <c r="I114" s="18">
        <f t="shared" si="3"/>
        <v>86.4</v>
      </c>
    </row>
    <row r="115" customHeight="1" spans="1:9">
      <c r="A115" s="11"/>
      <c r="B115" s="26">
        <v>45971</v>
      </c>
      <c r="C115" s="20"/>
      <c r="D115" s="21"/>
      <c r="E115" s="15"/>
      <c r="F115" s="15" t="s">
        <v>58</v>
      </c>
      <c r="G115" s="16">
        <v>3000</v>
      </c>
      <c r="H115" s="25">
        <v>0.024</v>
      </c>
      <c r="I115" s="18">
        <f t="shared" si="3"/>
        <v>72</v>
      </c>
    </row>
    <row r="116" customHeight="1" spans="1:9">
      <c r="A116" s="11"/>
      <c r="B116" s="27">
        <v>45968</v>
      </c>
      <c r="C116" s="20"/>
      <c r="D116" s="21"/>
      <c r="E116" s="15"/>
      <c r="F116" s="15" t="s">
        <v>59</v>
      </c>
      <c r="G116" s="16">
        <v>3090</v>
      </c>
      <c r="H116" s="25">
        <v>0.15</v>
      </c>
      <c r="I116" s="18">
        <f t="shared" si="3"/>
        <v>463.5</v>
      </c>
    </row>
    <row r="117" customHeight="1" spans="1:9">
      <c r="A117" s="11">
        <v>45961</v>
      </c>
      <c r="B117" s="12">
        <v>46016</v>
      </c>
      <c r="C117" s="13">
        <v>42924</v>
      </c>
      <c r="D117" s="14" t="s">
        <v>98</v>
      </c>
      <c r="E117" s="15" t="s">
        <v>99</v>
      </c>
      <c r="F117" s="15" t="s">
        <v>13</v>
      </c>
      <c r="G117" s="16">
        <v>2000</v>
      </c>
      <c r="H117" s="17">
        <v>0.05</v>
      </c>
      <c r="I117" s="18">
        <f t="shared" si="3"/>
        <v>100</v>
      </c>
    </row>
    <row r="118" customHeight="1" spans="1:9">
      <c r="A118" s="11"/>
      <c r="B118" s="19"/>
      <c r="C118" s="20"/>
      <c r="D118" s="21"/>
      <c r="E118" s="15"/>
      <c r="F118" s="16" t="s">
        <v>14</v>
      </c>
      <c r="G118" s="16">
        <v>2000</v>
      </c>
      <c r="H118" s="22"/>
      <c r="I118" s="18">
        <f t="shared" si="3"/>
        <v>0</v>
      </c>
    </row>
    <row r="119" customHeight="1" spans="1:9">
      <c r="A119" s="11"/>
      <c r="B119" s="12">
        <v>45978</v>
      </c>
      <c r="C119" s="20"/>
      <c r="D119" s="21"/>
      <c r="E119" s="15"/>
      <c r="F119" s="16" t="s">
        <v>95</v>
      </c>
      <c r="G119" s="16">
        <v>8000</v>
      </c>
      <c r="H119" s="25">
        <v>0.0072</v>
      </c>
      <c r="I119" s="18">
        <f t="shared" si="3"/>
        <v>57.6</v>
      </c>
    </row>
    <row r="120" customHeight="1" spans="1:9">
      <c r="A120" s="11"/>
      <c r="B120" s="26">
        <v>45971</v>
      </c>
      <c r="C120" s="20"/>
      <c r="D120" s="21"/>
      <c r="E120" s="15"/>
      <c r="F120" s="15" t="s">
        <v>58</v>
      </c>
      <c r="G120" s="16">
        <v>2000</v>
      </c>
      <c r="H120" s="25">
        <v>0.024</v>
      </c>
      <c r="I120" s="18">
        <f t="shared" si="3"/>
        <v>48</v>
      </c>
    </row>
    <row r="121" customHeight="1" spans="1:9">
      <c r="A121" s="11"/>
      <c r="B121" s="27">
        <v>45968</v>
      </c>
      <c r="C121" s="20"/>
      <c r="D121" s="21"/>
      <c r="E121" s="15"/>
      <c r="F121" s="15" t="s">
        <v>59</v>
      </c>
      <c r="G121" s="16">
        <v>2060</v>
      </c>
      <c r="H121" s="25">
        <v>0.15</v>
      </c>
      <c r="I121" s="18">
        <f t="shared" si="3"/>
        <v>309</v>
      </c>
    </row>
    <row r="122" customHeight="1" spans="1:9">
      <c r="A122" s="11">
        <v>45961</v>
      </c>
      <c r="B122" s="12">
        <v>46010</v>
      </c>
      <c r="C122" s="13" t="s">
        <v>100</v>
      </c>
      <c r="D122" s="14" t="s">
        <v>101</v>
      </c>
      <c r="E122" s="15" t="s">
        <v>102</v>
      </c>
      <c r="F122" s="15" t="s">
        <v>13</v>
      </c>
      <c r="G122" s="16">
        <v>5000</v>
      </c>
      <c r="H122" s="17">
        <v>0.05</v>
      </c>
      <c r="I122" s="18">
        <f t="shared" si="3"/>
        <v>250</v>
      </c>
    </row>
    <row r="123" customHeight="1" spans="1:9">
      <c r="A123" s="11"/>
      <c r="B123" s="19"/>
      <c r="C123" s="20"/>
      <c r="D123" s="21"/>
      <c r="E123" s="15"/>
      <c r="F123" s="16" t="s">
        <v>14</v>
      </c>
      <c r="G123" s="16">
        <v>5000</v>
      </c>
      <c r="H123" s="22"/>
      <c r="I123" s="18">
        <f t="shared" si="3"/>
        <v>0</v>
      </c>
    </row>
    <row r="124" customHeight="1" spans="1:9">
      <c r="A124" s="11"/>
      <c r="B124" s="23">
        <v>46010</v>
      </c>
      <c r="C124" s="20"/>
      <c r="D124" s="21"/>
      <c r="E124" s="15"/>
      <c r="F124" s="15" t="s">
        <v>13</v>
      </c>
      <c r="G124" s="16">
        <v>10000</v>
      </c>
      <c r="H124" s="17">
        <v>0.05</v>
      </c>
      <c r="I124" s="18">
        <f t="shared" si="3"/>
        <v>500</v>
      </c>
    </row>
    <row r="125" customHeight="1" spans="1:9">
      <c r="A125" s="11"/>
      <c r="B125" s="23"/>
      <c r="C125" s="20"/>
      <c r="D125" s="21"/>
      <c r="E125" s="15"/>
      <c r="F125" s="16" t="s">
        <v>14</v>
      </c>
      <c r="G125" s="16">
        <v>10000</v>
      </c>
      <c r="H125" s="22"/>
      <c r="I125" s="18">
        <f t="shared" si="3"/>
        <v>0</v>
      </c>
    </row>
    <row r="126" customHeight="1" spans="1:9">
      <c r="A126" s="11"/>
      <c r="B126" s="19">
        <v>46025</v>
      </c>
      <c r="C126" s="20"/>
      <c r="D126" s="21"/>
      <c r="E126" s="15"/>
      <c r="F126" s="15" t="s">
        <v>13</v>
      </c>
      <c r="G126" s="16">
        <v>15000</v>
      </c>
      <c r="H126" s="17">
        <v>0.05</v>
      </c>
      <c r="I126" s="18">
        <f t="shared" ref="I126:I157" si="4">G126*H126</f>
        <v>750</v>
      </c>
    </row>
    <row r="127" customHeight="1" spans="1:9">
      <c r="A127" s="11"/>
      <c r="B127" s="19"/>
      <c r="C127" s="20"/>
      <c r="D127" s="21"/>
      <c r="E127" s="15"/>
      <c r="F127" s="16" t="s">
        <v>14</v>
      </c>
      <c r="G127" s="16">
        <v>15000</v>
      </c>
      <c r="H127" s="22"/>
      <c r="I127" s="18">
        <f t="shared" si="4"/>
        <v>0</v>
      </c>
    </row>
    <row r="128" customHeight="1" spans="1:9">
      <c r="A128" s="11"/>
      <c r="B128" s="12">
        <v>45978</v>
      </c>
      <c r="C128" s="20"/>
      <c r="D128" s="21"/>
      <c r="E128" s="15"/>
      <c r="F128" s="16" t="s">
        <v>86</v>
      </c>
      <c r="G128" s="16">
        <f>30000*5</f>
        <v>150000</v>
      </c>
      <c r="H128" s="25">
        <v>0.0072</v>
      </c>
      <c r="I128" s="18">
        <f t="shared" si="4"/>
        <v>1080</v>
      </c>
    </row>
    <row r="129" customHeight="1" spans="1:9">
      <c r="A129" s="11"/>
      <c r="B129" s="26">
        <v>45966</v>
      </c>
      <c r="C129" s="20"/>
      <c r="D129" s="21"/>
      <c r="E129" s="15"/>
      <c r="F129" s="15" t="s">
        <v>58</v>
      </c>
      <c r="G129" s="16">
        <v>30000</v>
      </c>
      <c r="H129" s="25">
        <v>0.024</v>
      </c>
      <c r="I129" s="18">
        <f t="shared" si="4"/>
        <v>720</v>
      </c>
    </row>
    <row r="130" customHeight="1" spans="1:9">
      <c r="A130" s="11"/>
      <c r="B130" s="26">
        <v>45969</v>
      </c>
      <c r="C130" s="20"/>
      <c r="D130" s="21"/>
      <c r="E130" s="15"/>
      <c r="F130" s="15" t="s">
        <v>59</v>
      </c>
      <c r="G130" s="16">
        <f>30000*1.03</f>
        <v>30900</v>
      </c>
      <c r="H130" s="25">
        <v>0.15</v>
      </c>
      <c r="I130" s="18">
        <f t="shared" si="4"/>
        <v>4635</v>
      </c>
    </row>
    <row r="131" customHeight="1" spans="1:9">
      <c r="A131" s="11">
        <v>45968</v>
      </c>
      <c r="B131" s="40">
        <v>46000</v>
      </c>
      <c r="C131" s="29">
        <v>43332</v>
      </c>
      <c r="D131" s="14" t="s">
        <v>103</v>
      </c>
      <c r="E131" s="15" t="s">
        <v>104</v>
      </c>
      <c r="F131" s="15" t="s">
        <v>13</v>
      </c>
      <c r="G131" s="16">
        <v>5000</v>
      </c>
      <c r="H131" s="25">
        <v>0.04</v>
      </c>
      <c r="I131" s="18">
        <f t="shared" si="4"/>
        <v>200</v>
      </c>
    </row>
    <row r="132" customHeight="1" spans="1:9">
      <c r="A132" s="11"/>
      <c r="B132" s="31"/>
      <c r="C132" s="30"/>
      <c r="D132" s="14"/>
      <c r="E132" s="15"/>
      <c r="F132" s="16" t="s">
        <v>14</v>
      </c>
      <c r="G132" s="16">
        <v>5000</v>
      </c>
      <c r="H132" s="25"/>
      <c r="I132" s="18">
        <f t="shared" si="4"/>
        <v>0</v>
      </c>
    </row>
    <row r="133" customHeight="1" spans="1:9">
      <c r="A133" s="11"/>
      <c r="B133" s="31"/>
      <c r="C133" s="30"/>
      <c r="D133" s="14"/>
      <c r="E133" s="15"/>
      <c r="F133" s="16" t="s">
        <v>68</v>
      </c>
      <c r="G133" s="16">
        <v>5000</v>
      </c>
      <c r="H133" s="25">
        <v>0.0282</v>
      </c>
      <c r="I133" s="18">
        <f t="shared" si="4"/>
        <v>141</v>
      </c>
    </row>
    <row r="134" customHeight="1" spans="1:9">
      <c r="A134" s="11"/>
      <c r="B134" s="11">
        <v>45973</v>
      </c>
      <c r="C134" s="30"/>
      <c r="D134" s="14"/>
      <c r="E134" s="15"/>
      <c r="F134" s="16" t="s">
        <v>15</v>
      </c>
      <c r="G134" s="16">
        <f>5000*4</f>
        <v>20000</v>
      </c>
      <c r="H134" s="25">
        <v>0.0065</v>
      </c>
      <c r="I134" s="18">
        <f t="shared" si="4"/>
        <v>130</v>
      </c>
    </row>
    <row r="135" customHeight="1" spans="1:9">
      <c r="A135" s="11"/>
      <c r="B135" s="11"/>
      <c r="C135" s="30"/>
      <c r="D135" s="14"/>
      <c r="E135" s="15"/>
      <c r="F135" s="16" t="s">
        <v>16</v>
      </c>
      <c r="G135" s="16">
        <v>5000</v>
      </c>
      <c r="H135" s="25">
        <v>0.0052</v>
      </c>
      <c r="I135" s="18">
        <f t="shared" si="4"/>
        <v>26</v>
      </c>
    </row>
    <row r="136" customHeight="1" spans="1:9">
      <c r="A136" s="11"/>
      <c r="B136" s="11">
        <v>45973</v>
      </c>
      <c r="C136" s="30"/>
      <c r="D136" s="14"/>
      <c r="E136" s="15"/>
      <c r="F136" s="15" t="s">
        <v>20</v>
      </c>
      <c r="G136" s="16">
        <f>5000*1.03</f>
        <v>5150</v>
      </c>
      <c r="H136" s="25">
        <v>0.144</v>
      </c>
      <c r="I136" s="18">
        <f t="shared" si="4"/>
        <v>741.6</v>
      </c>
    </row>
    <row r="137" customHeight="1" spans="1:9">
      <c r="A137" s="11">
        <v>45975</v>
      </c>
      <c r="B137" s="40">
        <v>45994</v>
      </c>
      <c r="C137" s="42" t="s">
        <v>105</v>
      </c>
      <c r="D137" s="14" t="s">
        <v>106</v>
      </c>
      <c r="E137" s="15" t="s">
        <v>107</v>
      </c>
      <c r="F137" s="15" t="s">
        <v>13</v>
      </c>
      <c r="G137" s="16">
        <v>5002</v>
      </c>
      <c r="H137" s="25">
        <v>0.04</v>
      </c>
      <c r="I137" s="18">
        <f t="shared" si="4"/>
        <v>200.08</v>
      </c>
    </row>
    <row r="138" customHeight="1" spans="1:9">
      <c r="A138" s="11"/>
      <c r="B138" s="31"/>
      <c r="C138" s="43"/>
      <c r="D138" s="14"/>
      <c r="E138" s="15"/>
      <c r="F138" s="16" t="s">
        <v>14</v>
      </c>
      <c r="G138" s="16">
        <v>5002</v>
      </c>
      <c r="H138" s="25"/>
      <c r="I138" s="18">
        <f t="shared" si="4"/>
        <v>0</v>
      </c>
    </row>
    <row r="139" customHeight="1" spans="1:9">
      <c r="A139" s="11"/>
      <c r="B139" s="31"/>
      <c r="C139" s="43"/>
      <c r="D139" s="14"/>
      <c r="E139" s="15"/>
      <c r="F139" s="16" t="s">
        <v>108</v>
      </c>
      <c r="G139" s="16">
        <v>5002</v>
      </c>
      <c r="H139" s="25">
        <v>0.0282</v>
      </c>
      <c r="I139" s="18">
        <f t="shared" si="4"/>
        <v>141.0564</v>
      </c>
    </row>
    <row r="140" customHeight="1" spans="1:9">
      <c r="A140" s="11"/>
      <c r="B140" s="11">
        <v>45994</v>
      </c>
      <c r="C140" s="43"/>
      <c r="D140" s="14"/>
      <c r="E140" s="15"/>
      <c r="F140" s="15" t="s">
        <v>13</v>
      </c>
      <c r="G140" s="16">
        <f>25002-5002</f>
        <v>20000</v>
      </c>
      <c r="H140" s="25">
        <v>0.04</v>
      </c>
      <c r="I140" s="18">
        <f t="shared" si="4"/>
        <v>800</v>
      </c>
    </row>
    <row r="141" customHeight="1" spans="1:9">
      <c r="A141" s="11"/>
      <c r="B141" s="11"/>
      <c r="C141" s="43"/>
      <c r="D141" s="14"/>
      <c r="E141" s="15"/>
      <c r="F141" s="16" t="s">
        <v>14</v>
      </c>
      <c r="G141" s="16">
        <v>20000</v>
      </c>
      <c r="H141" s="25"/>
      <c r="I141" s="18">
        <f t="shared" si="4"/>
        <v>0</v>
      </c>
    </row>
    <row r="142" customHeight="1" spans="1:9">
      <c r="A142" s="11"/>
      <c r="B142" s="11"/>
      <c r="C142" s="43"/>
      <c r="D142" s="14"/>
      <c r="E142" s="15"/>
      <c r="F142" s="16" t="s">
        <v>108</v>
      </c>
      <c r="G142" s="16">
        <v>20000</v>
      </c>
      <c r="H142" s="25">
        <v>0.0282</v>
      </c>
      <c r="I142" s="18">
        <f t="shared" si="4"/>
        <v>564</v>
      </c>
    </row>
    <row r="143" customHeight="1" spans="1:9">
      <c r="A143" s="11"/>
      <c r="B143" s="11">
        <v>45979</v>
      </c>
      <c r="C143" s="43"/>
      <c r="D143" s="14"/>
      <c r="E143" s="15"/>
      <c r="F143" s="16" t="s">
        <v>15</v>
      </c>
      <c r="G143" s="16">
        <f>25002*4</f>
        <v>100008</v>
      </c>
      <c r="H143" s="25">
        <v>0.0065</v>
      </c>
      <c r="I143" s="18">
        <f t="shared" si="4"/>
        <v>650.052</v>
      </c>
    </row>
    <row r="144" customHeight="1" spans="1:9">
      <c r="A144" s="11"/>
      <c r="B144" s="11"/>
      <c r="C144" s="43"/>
      <c r="D144" s="14"/>
      <c r="E144" s="15"/>
      <c r="F144" s="16" t="s">
        <v>16</v>
      </c>
      <c r="G144" s="16">
        <v>25002</v>
      </c>
      <c r="H144" s="25">
        <v>0.0052</v>
      </c>
      <c r="I144" s="18">
        <f t="shared" si="4"/>
        <v>130.0104</v>
      </c>
    </row>
    <row r="145" customHeight="1" spans="1:9">
      <c r="A145" s="11"/>
      <c r="B145" s="11">
        <v>45981</v>
      </c>
      <c r="C145" s="43"/>
      <c r="D145" s="14"/>
      <c r="E145" s="15"/>
      <c r="F145" s="15" t="s">
        <v>20</v>
      </c>
      <c r="G145" s="16">
        <v>25752</v>
      </c>
      <c r="H145" s="25">
        <v>0.144</v>
      </c>
      <c r="I145" s="18">
        <f t="shared" si="4"/>
        <v>3708.288</v>
      </c>
    </row>
    <row r="146" customHeight="1" spans="1:9">
      <c r="A146" s="11">
        <v>45978</v>
      </c>
      <c r="B146" s="23">
        <v>46011</v>
      </c>
      <c r="C146" s="44" t="s">
        <v>109</v>
      </c>
      <c r="D146" s="14" t="s">
        <v>110</v>
      </c>
      <c r="E146" s="15" t="s">
        <v>111</v>
      </c>
      <c r="F146" s="15" t="s">
        <v>13</v>
      </c>
      <c r="G146" s="16">
        <v>5000</v>
      </c>
      <c r="H146" s="25">
        <v>0.05</v>
      </c>
      <c r="I146" s="18">
        <f t="shared" si="4"/>
        <v>250</v>
      </c>
    </row>
    <row r="147" customHeight="1" spans="1:9">
      <c r="A147" s="11"/>
      <c r="B147" s="23"/>
      <c r="C147" s="45"/>
      <c r="D147" s="14"/>
      <c r="E147" s="15"/>
      <c r="F147" s="16" t="s">
        <v>14</v>
      </c>
      <c r="G147" s="16">
        <v>5000</v>
      </c>
      <c r="H147" s="25"/>
      <c r="I147" s="18">
        <f t="shared" si="4"/>
        <v>0</v>
      </c>
    </row>
    <row r="148" customHeight="1" spans="1:9">
      <c r="A148" s="11"/>
      <c r="B148" s="12">
        <v>46022</v>
      </c>
      <c r="C148" s="45"/>
      <c r="D148" s="14"/>
      <c r="E148" s="15"/>
      <c r="F148" s="15" t="s">
        <v>13</v>
      </c>
      <c r="G148" s="16">
        <v>10000</v>
      </c>
      <c r="H148" s="25">
        <v>0.05</v>
      </c>
      <c r="I148" s="18">
        <f t="shared" si="4"/>
        <v>500</v>
      </c>
    </row>
    <row r="149" customHeight="1" spans="1:9">
      <c r="A149" s="11"/>
      <c r="B149" s="28"/>
      <c r="C149" s="45"/>
      <c r="D149" s="14"/>
      <c r="E149" s="15"/>
      <c r="F149" s="16" t="s">
        <v>14</v>
      </c>
      <c r="G149" s="16">
        <v>10000</v>
      </c>
      <c r="H149" s="25"/>
      <c r="I149" s="18">
        <f t="shared" si="4"/>
        <v>0</v>
      </c>
    </row>
    <row r="150" customHeight="1" spans="1:9">
      <c r="A150" s="11"/>
      <c r="B150" s="23">
        <v>45985</v>
      </c>
      <c r="C150" s="45"/>
      <c r="D150" s="14"/>
      <c r="E150" s="15"/>
      <c r="F150" s="16" t="s">
        <v>112</v>
      </c>
      <c r="G150" s="16">
        <v>75000</v>
      </c>
      <c r="H150" s="25">
        <v>0.0083</v>
      </c>
      <c r="I150" s="18">
        <f t="shared" si="4"/>
        <v>622.5</v>
      </c>
    </row>
    <row r="151" customHeight="1" spans="1:9">
      <c r="A151" s="11"/>
      <c r="B151" s="28">
        <v>45979</v>
      </c>
      <c r="C151" s="45"/>
      <c r="D151" s="14"/>
      <c r="E151" s="15"/>
      <c r="F151" s="16" t="s">
        <v>113</v>
      </c>
      <c r="G151" s="16">
        <v>15000</v>
      </c>
      <c r="H151" s="25">
        <v>0.006</v>
      </c>
      <c r="I151" s="18">
        <f t="shared" si="4"/>
        <v>90</v>
      </c>
    </row>
    <row r="152" customHeight="1" spans="1:9">
      <c r="A152" s="11"/>
      <c r="B152" s="46">
        <v>45981</v>
      </c>
      <c r="C152" s="45"/>
      <c r="D152" s="14"/>
      <c r="E152" s="15"/>
      <c r="F152" s="15" t="s">
        <v>114</v>
      </c>
      <c r="G152" s="16">
        <v>15300</v>
      </c>
      <c r="H152" s="25">
        <v>0.15</v>
      </c>
      <c r="I152" s="18">
        <f t="shared" si="4"/>
        <v>2295</v>
      </c>
    </row>
    <row r="153" customHeight="1" spans="1:9">
      <c r="A153" s="11">
        <v>45979</v>
      </c>
      <c r="B153" s="12">
        <v>45994</v>
      </c>
      <c r="C153" s="47" t="s">
        <v>115</v>
      </c>
      <c r="D153" s="48" t="s">
        <v>116</v>
      </c>
      <c r="E153" s="15" t="s">
        <v>117</v>
      </c>
      <c r="F153" s="15" t="s">
        <v>13</v>
      </c>
      <c r="G153" s="16">
        <v>55002</v>
      </c>
      <c r="H153" s="49">
        <v>0.04</v>
      </c>
      <c r="I153" s="18">
        <f t="shared" si="4"/>
        <v>2200.08</v>
      </c>
    </row>
    <row r="154" customHeight="1" spans="1:9">
      <c r="A154" s="11"/>
      <c r="B154" s="19"/>
      <c r="C154" s="50"/>
      <c r="D154" s="48"/>
      <c r="E154" s="15"/>
      <c r="F154" s="16" t="s">
        <v>14</v>
      </c>
      <c r="G154" s="16">
        <v>55002</v>
      </c>
      <c r="H154" s="51"/>
      <c r="I154" s="18">
        <f t="shared" si="4"/>
        <v>0</v>
      </c>
    </row>
    <row r="155" customHeight="1" spans="1:9">
      <c r="A155" s="11"/>
      <c r="B155" s="26">
        <v>45984</v>
      </c>
      <c r="C155" s="50"/>
      <c r="D155" s="48"/>
      <c r="E155" s="15"/>
      <c r="F155" s="16" t="s">
        <v>95</v>
      </c>
      <c r="G155" s="16">
        <v>220008</v>
      </c>
      <c r="H155" s="25">
        <v>0.0065</v>
      </c>
      <c r="I155" s="18">
        <f t="shared" si="4"/>
        <v>1430.052</v>
      </c>
    </row>
    <row r="156" customHeight="1" spans="1:9">
      <c r="A156" s="11"/>
      <c r="B156" s="19">
        <v>45984</v>
      </c>
      <c r="C156" s="50"/>
      <c r="D156" s="48"/>
      <c r="E156" s="15"/>
      <c r="F156" s="15" t="s">
        <v>58</v>
      </c>
      <c r="G156" s="16">
        <v>55002</v>
      </c>
      <c r="H156" s="25">
        <v>0.023</v>
      </c>
      <c r="I156" s="18">
        <f t="shared" si="4"/>
        <v>1265.046</v>
      </c>
    </row>
    <row r="157" customHeight="1" spans="1:9">
      <c r="A157" s="11"/>
      <c r="B157" s="26">
        <v>45987</v>
      </c>
      <c r="C157" s="50"/>
      <c r="D157" s="48"/>
      <c r="E157" s="15"/>
      <c r="F157" s="16" t="s">
        <v>118</v>
      </c>
      <c r="G157" s="34">
        <v>56652.06</v>
      </c>
      <c r="H157" s="25">
        <v>0.097</v>
      </c>
      <c r="I157" s="18">
        <f t="shared" si="4"/>
        <v>5495.24982</v>
      </c>
    </row>
    <row r="158" customHeight="1" spans="1:9">
      <c r="A158" s="11">
        <v>45979</v>
      </c>
      <c r="B158" s="23">
        <v>45994</v>
      </c>
      <c r="C158" s="44" t="s">
        <v>119</v>
      </c>
      <c r="D158" s="14" t="s">
        <v>120</v>
      </c>
      <c r="E158" s="15" t="s">
        <v>121</v>
      </c>
      <c r="F158" s="15" t="s">
        <v>13</v>
      </c>
      <c r="G158" s="16">
        <v>30006</v>
      </c>
      <c r="H158" s="52">
        <v>0.04</v>
      </c>
      <c r="I158" s="18">
        <f t="shared" ref="I158:I189" si="5">G158*H158</f>
        <v>1200.24</v>
      </c>
    </row>
    <row r="159" customHeight="1" spans="1:9">
      <c r="A159" s="11"/>
      <c r="B159" s="23"/>
      <c r="C159" s="45"/>
      <c r="D159" s="14"/>
      <c r="E159" s="15"/>
      <c r="F159" s="16" t="s">
        <v>14</v>
      </c>
      <c r="G159" s="16">
        <v>30006</v>
      </c>
      <c r="H159" s="52"/>
      <c r="I159" s="18">
        <f t="shared" si="5"/>
        <v>0</v>
      </c>
    </row>
    <row r="160" customHeight="1" spans="1:9">
      <c r="A160" s="11"/>
      <c r="B160" s="19">
        <v>45984</v>
      </c>
      <c r="C160" s="45"/>
      <c r="D160" s="14"/>
      <c r="E160" s="15"/>
      <c r="F160" s="16" t="s">
        <v>95</v>
      </c>
      <c r="G160" s="16">
        <v>120024</v>
      </c>
      <c r="H160" s="25">
        <v>0.0065</v>
      </c>
      <c r="I160" s="18">
        <f t="shared" si="5"/>
        <v>780.156</v>
      </c>
    </row>
    <row r="161" customHeight="1" spans="1:9">
      <c r="A161" s="11"/>
      <c r="B161" s="37">
        <v>45987</v>
      </c>
      <c r="C161" s="45"/>
      <c r="D161" s="14"/>
      <c r="E161" s="15"/>
      <c r="F161" s="16" t="s">
        <v>118</v>
      </c>
      <c r="G161" s="34">
        <v>30906.18</v>
      </c>
      <c r="H161" s="25">
        <v>0.097</v>
      </c>
      <c r="I161" s="18">
        <f t="shared" si="5"/>
        <v>2997.89946</v>
      </c>
    </row>
    <row r="162" customHeight="1" spans="1:9">
      <c r="A162" s="11"/>
      <c r="B162" s="27">
        <v>45985</v>
      </c>
      <c r="C162" s="45"/>
      <c r="D162" s="14"/>
      <c r="E162" s="15"/>
      <c r="F162" s="15" t="s">
        <v>58</v>
      </c>
      <c r="G162" s="34">
        <v>30006</v>
      </c>
      <c r="H162" s="25">
        <v>0.023</v>
      </c>
      <c r="I162" s="18">
        <f t="shared" si="5"/>
        <v>690.138</v>
      </c>
    </row>
    <row r="163" customHeight="1" spans="1:9">
      <c r="A163" s="11">
        <v>45982</v>
      </c>
      <c r="B163" s="40">
        <v>46001</v>
      </c>
      <c r="C163" s="29">
        <v>43967</v>
      </c>
      <c r="D163" s="14" t="s">
        <v>122</v>
      </c>
      <c r="E163" s="15" t="s">
        <v>123</v>
      </c>
      <c r="F163" s="15" t="s">
        <v>13</v>
      </c>
      <c r="G163" s="16">
        <v>2000</v>
      </c>
      <c r="H163" s="25">
        <v>0.05</v>
      </c>
      <c r="I163" s="18">
        <f t="shared" si="5"/>
        <v>100</v>
      </c>
    </row>
    <row r="164" customHeight="1" spans="1:9">
      <c r="A164" s="11"/>
      <c r="B164" s="31"/>
      <c r="C164" s="30"/>
      <c r="D164" s="21"/>
      <c r="E164" s="15"/>
      <c r="F164" s="16" t="s">
        <v>14</v>
      </c>
      <c r="G164" s="16">
        <v>2000</v>
      </c>
      <c r="H164" s="25"/>
      <c r="I164" s="18">
        <f t="shared" si="5"/>
        <v>0</v>
      </c>
    </row>
    <row r="165" customHeight="1" spans="1:9">
      <c r="A165" s="11"/>
      <c r="B165" s="31">
        <v>45994</v>
      </c>
      <c r="C165" s="30"/>
      <c r="D165" s="21"/>
      <c r="E165" s="15"/>
      <c r="F165" s="16" t="s">
        <v>15</v>
      </c>
      <c r="G165" s="16">
        <v>8000</v>
      </c>
      <c r="H165" s="25">
        <v>0.0072</v>
      </c>
      <c r="I165" s="18">
        <f t="shared" si="5"/>
        <v>57.6</v>
      </c>
    </row>
    <row r="166" customHeight="1" spans="1:9">
      <c r="A166" s="11"/>
      <c r="B166" s="38"/>
      <c r="C166" s="30"/>
      <c r="D166" s="21"/>
      <c r="E166" s="15"/>
      <c r="F166" s="16" t="s">
        <v>16</v>
      </c>
      <c r="G166" s="16">
        <v>2000</v>
      </c>
      <c r="H166" s="25">
        <v>0.0052</v>
      </c>
      <c r="I166" s="18">
        <f t="shared" si="5"/>
        <v>10.4</v>
      </c>
    </row>
    <row r="167" customHeight="1" spans="1:9">
      <c r="A167" s="11"/>
      <c r="B167" s="11">
        <v>45987</v>
      </c>
      <c r="C167" s="30"/>
      <c r="D167" s="21"/>
      <c r="E167" s="15"/>
      <c r="F167" s="15" t="s">
        <v>20</v>
      </c>
      <c r="G167" s="16">
        <v>2060</v>
      </c>
      <c r="H167" s="25">
        <v>0.15</v>
      </c>
      <c r="I167" s="18">
        <f t="shared" si="5"/>
        <v>309</v>
      </c>
    </row>
    <row r="168" customHeight="1" spans="1:9">
      <c r="A168" s="11">
        <v>45982</v>
      </c>
      <c r="B168" s="11">
        <v>45996</v>
      </c>
      <c r="C168" s="41" t="s">
        <v>124</v>
      </c>
      <c r="D168" s="14" t="s">
        <v>125</v>
      </c>
      <c r="E168" s="15" t="s">
        <v>126</v>
      </c>
      <c r="F168" s="15" t="s">
        <v>13</v>
      </c>
      <c r="G168" s="16">
        <v>1000</v>
      </c>
      <c r="H168" s="25">
        <v>0.05</v>
      </c>
      <c r="I168" s="18">
        <f t="shared" si="5"/>
        <v>50</v>
      </c>
    </row>
    <row r="169" customHeight="1" spans="1:9">
      <c r="A169" s="11"/>
      <c r="B169" s="11"/>
      <c r="C169" s="30"/>
      <c r="D169" s="21"/>
      <c r="E169" s="15"/>
      <c r="F169" s="16" t="s">
        <v>14</v>
      </c>
      <c r="G169" s="16">
        <v>1000</v>
      </c>
      <c r="H169" s="25"/>
      <c r="I169" s="18">
        <f t="shared" si="5"/>
        <v>0</v>
      </c>
    </row>
    <row r="170" customHeight="1" spans="1:9">
      <c r="A170" s="11"/>
      <c r="B170" s="11">
        <v>45994</v>
      </c>
      <c r="C170" s="30"/>
      <c r="D170" s="21"/>
      <c r="E170" s="15"/>
      <c r="F170" s="16" t="s">
        <v>15</v>
      </c>
      <c r="G170" s="16">
        <v>4000</v>
      </c>
      <c r="H170" s="25">
        <v>0.0072</v>
      </c>
      <c r="I170" s="18">
        <f t="shared" si="5"/>
        <v>28.8</v>
      </c>
    </row>
    <row r="171" customHeight="1" spans="1:9">
      <c r="A171" s="11"/>
      <c r="B171" s="11"/>
      <c r="C171" s="30"/>
      <c r="D171" s="21"/>
      <c r="E171" s="15"/>
      <c r="F171" s="16" t="s">
        <v>16</v>
      </c>
      <c r="G171" s="16">
        <v>1000</v>
      </c>
      <c r="H171" s="25">
        <v>0.0052</v>
      </c>
      <c r="I171" s="18">
        <f t="shared" si="5"/>
        <v>5.2</v>
      </c>
    </row>
    <row r="172" customHeight="1" spans="1:9">
      <c r="A172" s="11"/>
      <c r="B172" s="11">
        <v>45987</v>
      </c>
      <c r="C172" s="30"/>
      <c r="D172" s="21"/>
      <c r="E172" s="15"/>
      <c r="F172" s="15" t="s">
        <v>20</v>
      </c>
      <c r="G172" s="16">
        <v>1030</v>
      </c>
      <c r="H172" s="25">
        <v>0.15</v>
      </c>
      <c r="I172" s="18">
        <f t="shared" si="5"/>
        <v>154.5</v>
      </c>
    </row>
    <row r="173" customHeight="1" spans="1:9">
      <c r="A173" s="11">
        <v>45982</v>
      </c>
      <c r="B173" s="11">
        <v>45993</v>
      </c>
      <c r="C173" s="41" t="s">
        <v>127</v>
      </c>
      <c r="D173" s="14" t="s">
        <v>128</v>
      </c>
      <c r="E173" s="15" t="s">
        <v>129</v>
      </c>
      <c r="F173" s="15" t="s">
        <v>13</v>
      </c>
      <c r="G173" s="16">
        <v>3000</v>
      </c>
      <c r="H173" s="25">
        <v>0.05</v>
      </c>
      <c r="I173" s="18">
        <f t="shared" si="5"/>
        <v>150</v>
      </c>
    </row>
    <row r="174" customHeight="1" spans="1:9">
      <c r="A174" s="11"/>
      <c r="B174" s="11"/>
      <c r="C174" s="30"/>
      <c r="D174" s="21"/>
      <c r="E174" s="15"/>
      <c r="F174" s="16" t="s">
        <v>14</v>
      </c>
      <c r="G174" s="16">
        <v>3000</v>
      </c>
      <c r="H174" s="25"/>
      <c r="I174" s="18">
        <f t="shared" si="5"/>
        <v>0</v>
      </c>
    </row>
    <row r="175" customHeight="1" spans="1:9">
      <c r="A175" s="11"/>
      <c r="B175" s="40">
        <v>46368</v>
      </c>
      <c r="C175" s="30"/>
      <c r="D175" s="21"/>
      <c r="E175" s="15"/>
      <c r="F175" s="15" t="s">
        <v>13</v>
      </c>
      <c r="G175" s="16">
        <v>7000</v>
      </c>
      <c r="H175" s="25">
        <v>0.05</v>
      </c>
      <c r="I175" s="18">
        <f t="shared" si="5"/>
        <v>350</v>
      </c>
    </row>
    <row r="176" customHeight="1" spans="1:9">
      <c r="A176" s="11"/>
      <c r="B176" s="31"/>
      <c r="C176" s="30"/>
      <c r="D176" s="21"/>
      <c r="E176" s="15"/>
      <c r="F176" s="16" t="s">
        <v>14</v>
      </c>
      <c r="G176" s="16">
        <v>7000</v>
      </c>
      <c r="H176" s="25"/>
      <c r="I176" s="18">
        <f t="shared" si="5"/>
        <v>0</v>
      </c>
    </row>
    <row r="177" customHeight="1" spans="1:9">
      <c r="A177" s="11"/>
      <c r="B177" s="40">
        <v>45995</v>
      </c>
      <c r="C177" s="30"/>
      <c r="D177" s="21"/>
      <c r="E177" s="15"/>
      <c r="F177" s="16" t="s">
        <v>15</v>
      </c>
      <c r="G177" s="16">
        <v>40000</v>
      </c>
      <c r="H177" s="25">
        <v>0.0072</v>
      </c>
      <c r="I177" s="18">
        <f t="shared" si="5"/>
        <v>288</v>
      </c>
    </row>
    <row r="178" customHeight="1" spans="1:9">
      <c r="A178" s="11"/>
      <c r="B178" s="31"/>
      <c r="C178" s="30"/>
      <c r="D178" s="21"/>
      <c r="E178" s="15"/>
      <c r="F178" s="16" t="s">
        <v>16</v>
      </c>
      <c r="G178" s="16">
        <v>10000</v>
      </c>
      <c r="H178" s="25">
        <v>0.0052</v>
      </c>
      <c r="I178" s="18">
        <f t="shared" si="5"/>
        <v>52</v>
      </c>
    </row>
    <row r="179" customHeight="1" spans="1:9">
      <c r="A179" s="11"/>
      <c r="B179" s="11">
        <v>45988</v>
      </c>
      <c r="C179" s="30"/>
      <c r="D179" s="21"/>
      <c r="E179" s="15"/>
      <c r="F179" s="15" t="s">
        <v>20</v>
      </c>
      <c r="G179" s="16">
        <v>10300</v>
      </c>
      <c r="H179" s="25">
        <v>0.15</v>
      </c>
      <c r="I179" s="18">
        <f t="shared" si="5"/>
        <v>1545</v>
      </c>
    </row>
    <row r="180" customHeight="1" spans="1:9">
      <c r="A180" s="11">
        <v>45986</v>
      </c>
      <c r="B180" s="11">
        <v>45995</v>
      </c>
      <c r="C180" s="29">
        <v>44501</v>
      </c>
      <c r="D180" s="14" t="s">
        <v>130</v>
      </c>
      <c r="E180" s="15" t="s">
        <v>131</v>
      </c>
      <c r="F180" s="15" t="s">
        <v>13</v>
      </c>
      <c r="G180" s="16">
        <v>1000</v>
      </c>
      <c r="H180" s="25">
        <v>0.04</v>
      </c>
      <c r="I180" s="18">
        <f t="shared" si="5"/>
        <v>40</v>
      </c>
    </row>
    <row r="181" customHeight="1" spans="1:9">
      <c r="A181" s="11"/>
      <c r="B181" s="11"/>
      <c r="C181" s="30"/>
      <c r="D181" s="14"/>
      <c r="E181" s="15"/>
      <c r="F181" s="16" t="s">
        <v>14</v>
      </c>
      <c r="G181" s="16">
        <v>1000</v>
      </c>
      <c r="H181" s="25"/>
      <c r="I181" s="18">
        <f t="shared" si="5"/>
        <v>0</v>
      </c>
    </row>
    <row r="182" customHeight="1" spans="1:9">
      <c r="A182" s="11"/>
      <c r="B182" s="11"/>
      <c r="C182" s="30"/>
      <c r="D182" s="14"/>
      <c r="E182" s="15"/>
      <c r="F182" s="16" t="s">
        <v>68</v>
      </c>
      <c r="G182" s="16">
        <v>1000</v>
      </c>
      <c r="H182" s="25">
        <v>0.0282</v>
      </c>
      <c r="I182" s="18">
        <f t="shared" si="5"/>
        <v>28.2</v>
      </c>
    </row>
    <row r="183" customHeight="1" spans="1:9">
      <c r="A183" s="11"/>
      <c r="B183" s="40">
        <v>45993</v>
      </c>
      <c r="C183" s="30"/>
      <c r="D183" s="14"/>
      <c r="E183" s="15"/>
      <c r="F183" s="16" t="s">
        <v>15</v>
      </c>
      <c r="G183" s="16">
        <v>4000</v>
      </c>
      <c r="H183" s="25">
        <v>0.0065</v>
      </c>
      <c r="I183" s="18">
        <f t="shared" si="5"/>
        <v>26</v>
      </c>
    </row>
    <row r="184" customHeight="1" spans="1:9">
      <c r="A184" s="11"/>
      <c r="B184" s="31"/>
      <c r="C184" s="30"/>
      <c r="D184" s="14"/>
      <c r="E184" s="15"/>
      <c r="F184" s="16" t="s">
        <v>16</v>
      </c>
      <c r="G184" s="16">
        <v>1000</v>
      </c>
      <c r="H184" s="25">
        <v>0.0052</v>
      </c>
      <c r="I184" s="18">
        <f t="shared" si="5"/>
        <v>5.2</v>
      </c>
    </row>
    <row r="185" customHeight="1" spans="1:9">
      <c r="A185" s="11"/>
      <c r="B185" s="38"/>
      <c r="C185" s="30"/>
      <c r="D185" s="14"/>
      <c r="E185" s="15"/>
      <c r="F185" s="15" t="s">
        <v>20</v>
      </c>
      <c r="G185" s="16">
        <v>1030</v>
      </c>
      <c r="H185" s="25">
        <v>0.144</v>
      </c>
      <c r="I185" s="18">
        <f t="shared" si="5"/>
        <v>148.32</v>
      </c>
    </row>
    <row r="186" customHeight="1" spans="1:9">
      <c r="A186" s="11">
        <v>45987</v>
      </c>
      <c r="B186" s="40">
        <v>45993</v>
      </c>
      <c r="C186" s="29">
        <v>44496</v>
      </c>
      <c r="D186" s="14" t="s">
        <v>132</v>
      </c>
      <c r="E186" s="15" t="s">
        <v>133</v>
      </c>
      <c r="F186" s="15" t="s">
        <v>13</v>
      </c>
      <c r="G186" s="16">
        <v>3500</v>
      </c>
      <c r="H186" s="25">
        <v>0.05</v>
      </c>
      <c r="I186" s="18">
        <f t="shared" si="5"/>
        <v>175</v>
      </c>
    </row>
    <row r="187" customHeight="1" spans="1:9">
      <c r="A187" s="11"/>
      <c r="B187" s="31"/>
      <c r="C187" s="30"/>
      <c r="D187" s="21"/>
      <c r="E187" s="15"/>
      <c r="F187" s="16" t="s">
        <v>14</v>
      </c>
      <c r="G187" s="16">
        <v>3500</v>
      </c>
      <c r="H187" s="25"/>
      <c r="I187" s="18">
        <f t="shared" si="5"/>
        <v>0</v>
      </c>
    </row>
    <row r="188" customHeight="1" spans="1:9">
      <c r="A188" s="11"/>
      <c r="B188" s="11">
        <v>45994</v>
      </c>
      <c r="C188" s="30"/>
      <c r="D188" s="21"/>
      <c r="E188" s="15"/>
      <c r="F188" s="16" t="s">
        <v>15</v>
      </c>
      <c r="G188" s="16">
        <v>14000</v>
      </c>
      <c r="H188" s="25">
        <v>0.0072</v>
      </c>
      <c r="I188" s="18">
        <f t="shared" si="5"/>
        <v>100.8</v>
      </c>
    </row>
    <row r="189" customHeight="1" spans="1:9">
      <c r="A189" s="11"/>
      <c r="B189" s="11"/>
      <c r="C189" s="30"/>
      <c r="D189" s="21"/>
      <c r="E189" s="15"/>
      <c r="F189" s="16" t="s">
        <v>16</v>
      </c>
      <c r="G189" s="16">
        <v>3500</v>
      </c>
      <c r="H189" s="25">
        <v>0.0052</v>
      </c>
      <c r="I189" s="18">
        <f t="shared" si="5"/>
        <v>18.2</v>
      </c>
    </row>
    <row r="190" customHeight="1" spans="1:9">
      <c r="A190" s="11"/>
      <c r="B190" s="11">
        <v>45992</v>
      </c>
      <c r="C190" s="30"/>
      <c r="D190" s="21"/>
      <c r="E190" s="15"/>
      <c r="F190" s="15" t="s">
        <v>20</v>
      </c>
      <c r="G190" s="16">
        <v>3605</v>
      </c>
      <c r="H190" s="25">
        <v>0.15</v>
      </c>
      <c r="I190" s="18">
        <f t="shared" ref="I190:I221" si="6">G190*H190</f>
        <v>540.75</v>
      </c>
    </row>
    <row r="191" customHeight="1" spans="1:9">
      <c r="A191" s="11">
        <v>45987</v>
      </c>
      <c r="B191" s="40">
        <v>45995</v>
      </c>
      <c r="C191" s="41" t="s">
        <v>134</v>
      </c>
      <c r="D191" s="14" t="s">
        <v>135</v>
      </c>
      <c r="E191" s="15" t="s">
        <v>136</v>
      </c>
      <c r="F191" s="15" t="s">
        <v>13</v>
      </c>
      <c r="G191" s="16">
        <v>3462</v>
      </c>
      <c r="H191" s="25">
        <v>0.05</v>
      </c>
      <c r="I191" s="18">
        <f t="shared" si="6"/>
        <v>173.1</v>
      </c>
    </row>
    <row r="192" customHeight="1" spans="1:9">
      <c r="A192" s="11"/>
      <c r="B192" s="31"/>
      <c r="C192" s="30"/>
      <c r="D192" s="21"/>
      <c r="E192" s="15"/>
      <c r="F192" s="16" t="s">
        <v>14</v>
      </c>
      <c r="G192" s="16">
        <v>3462</v>
      </c>
      <c r="H192" s="25"/>
      <c r="I192" s="18">
        <f t="shared" si="6"/>
        <v>0</v>
      </c>
    </row>
    <row r="193" customHeight="1" spans="1:9">
      <c r="A193" s="11"/>
      <c r="B193" s="31"/>
      <c r="C193" s="30"/>
      <c r="D193" s="21"/>
      <c r="E193" s="15"/>
      <c r="F193" s="16" t="s">
        <v>15</v>
      </c>
      <c r="G193" s="16">
        <v>13848</v>
      </c>
      <c r="H193" s="25">
        <v>0.0072</v>
      </c>
      <c r="I193" s="18">
        <f t="shared" si="6"/>
        <v>99.7056</v>
      </c>
    </row>
    <row r="194" customHeight="1" spans="1:9">
      <c r="A194" s="11"/>
      <c r="B194" s="38"/>
      <c r="C194" s="30"/>
      <c r="D194" s="21"/>
      <c r="E194" s="15"/>
      <c r="F194" s="16" t="s">
        <v>16</v>
      </c>
      <c r="G194" s="16">
        <v>3462</v>
      </c>
      <c r="H194" s="25">
        <v>0.0052</v>
      </c>
      <c r="I194" s="18">
        <f t="shared" si="6"/>
        <v>18.0024</v>
      </c>
    </row>
    <row r="195" customHeight="1" spans="1:9">
      <c r="A195" s="11"/>
      <c r="B195" s="11">
        <v>45991</v>
      </c>
      <c r="C195" s="30"/>
      <c r="D195" s="21"/>
      <c r="E195" s="15"/>
      <c r="F195" s="15" t="s">
        <v>20</v>
      </c>
      <c r="G195" s="16">
        <v>3566</v>
      </c>
      <c r="H195" s="25">
        <v>0.15</v>
      </c>
      <c r="I195" s="18">
        <f t="shared" si="6"/>
        <v>534.9</v>
      </c>
    </row>
    <row r="196" customHeight="1" spans="1:9">
      <c r="A196" s="11">
        <v>45987</v>
      </c>
      <c r="B196" s="23">
        <v>45996</v>
      </c>
      <c r="C196" s="13">
        <v>92999</v>
      </c>
      <c r="D196" s="39" t="s">
        <v>137</v>
      </c>
      <c r="E196" s="15" t="s">
        <v>138</v>
      </c>
      <c r="F196" s="15" t="s">
        <v>13</v>
      </c>
      <c r="G196" s="16">
        <v>1500</v>
      </c>
      <c r="H196" s="17">
        <v>0.04</v>
      </c>
      <c r="I196" s="18">
        <f t="shared" si="6"/>
        <v>60</v>
      </c>
    </row>
    <row r="197" customHeight="1" spans="1:9">
      <c r="A197" s="11"/>
      <c r="B197" s="23"/>
      <c r="C197" s="20"/>
      <c r="D197" s="53"/>
      <c r="E197" s="15"/>
      <c r="F197" s="16" t="s">
        <v>14</v>
      </c>
      <c r="G197" s="16">
        <v>1500</v>
      </c>
      <c r="H197" s="22"/>
      <c r="I197" s="18">
        <f t="shared" si="6"/>
        <v>0</v>
      </c>
    </row>
    <row r="198" customHeight="1" spans="1:9">
      <c r="A198" s="11"/>
      <c r="B198" s="23">
        <v>45994</v>
      </c>
      <c r="C198" s="20"/>
      <c r="D198" s="53"/>
      <c r="E198" s="15"/>
      <c r="F198" s="16" t="s">
        <v>95</v>
      </c>
      <c r="G198" s="16">
        <v>6000</v>
      </c>
      <c r="H198" s="25">
        <v>0.0065</v>
      </c>
      <c r="I198" s="18">
        <f t="shared" si="6"/>
        <v>39</v>
      </c>
    </row>
    <row r="199" customHeight="1" spans="1:9">
      <c r="A199" s="11"/>
      <c r="B199" s="40">
        <v>45989</v>
      </c>
      <c r="C199" s="20"/>
      <c r="D199" s="53"/>
      <c r="E199" s="15"/>
      <c r="F199" s="16" t="s">
        <v>139</v>
      </c>
      <c r="G199" s="16">
        <v>1500</v>
      </c>
      <c r="H199" s="25">
        <v>0.097</v>
      </c>
      <c r="I199" s="18">
        <f t="shared" si="6"/>
        <v>145.5</v>
      </c>
    </row>
    <row r="200" customHeight="1" spans="1:9">
      <c r="A200" s="11"/>
      <c r="B200" s="31"/>
      <c r="C200" s="20"/>
      <c r="D200" s="53"/>
      <c r="E200" s="15"/>
      <c r="F200" s="15" t="s">
        <v>58</v>
      </c>
      <c r="G200" s="16">
        <v>1500</v>
      </c>
      <c r="H200" s="25">
        <v>0.023</v>
      </c>
      <c r="I200" s="18">
        <f t="shared" si="6"/>
        <v>34.5</v>
      </c>
    </row>
    <row r="201" customHeight="1" spans="1:9">
      <c r="A201" s="11">
        <v>45987</v>
      </c>
      <c r="B201" s="11">
        <v>45994</v>
      </c>
      <c r="C201" s="29">
        <v>44648</v>
      </c>
      <c r="D201" s="14" t="s">
        <v>140</v>
      </c>
      <c r="E201" s="15" t="s">
        <v>141</v>
      </c>
      <c r="F201" s="15" t="s">
        <v>13</v>
      </c>
      <c r="G201" s="16">
        <v>2000</v>
      </c>
      <c r="H201" s="25">
        <v>0.04</v>
      </c>
      <c r="I201" s="18">
        <f t="shared" si="6"/>
        <v>80</v>
      </c>
    </row>
    <row r="202" customHeight="1" spans="1:9">
      <c r="A202" s="11"/>
      <c r="B202" s="11"/>
      <c r="C202" s="30"/>
      <c r="D202" s="14"/>
      <c r="E202" s="15"/>
      <c r="F202" s="16" t="s">
        <v>14</v>
      </c>
      <c r="G202" s="16">
        <v>2000</v>
      </c>
      <c r="H202" s="25"/>
      <c r="I202" s="18">
        <f t="shared" si="6"/>
        <v>0</v>
      </c>
    </row>
    <row r="203" customHeight="1" spans="1:9">
      <c r="A203" s="11"/>
      <c r="B203" s="11"/>
      <c r="C203" s="30"/>
      <c r="D203" s="14"/>
      <c r="E203" s="15"/>
      <c r="F203" s="16" t="s">
        <v>68</v>
      </c>
      <c r="G203" s="16">
        <v>2000</v>
      </c>
      <c r="H203" s="25">
        <v>0.0282</v>
      </c>
      <c r="I203" s="18">
        <f t="shared" si="6"/>
        <v>56.4</v>
      </c>
    </row>
    <row r="204" customHeight="1" spans="1:9">
      <c r="A204" s="11"/>
      <c r="B204" s="40">
        <v>45993</v>
      </c>
      <c r="C204" s="30"/>
      <c r="D204" s="14"/>
      <c r="E204" s="15"/>
      <c r="F204" s="16" t="s">
        <v>15</v>
      </c>
      <c r="G204" s="16">
        <v>8000</v>
      </c>
      <c r="H204" s="25">
        <v>0.0065</v>
      </c>
      <c r="I204" s="18">
        <f t="shared" si="6"/>
        <v>52</v>
      </c>
    </row>
    <row r="205" customHeight="1" spans="1:9">
      <c r="A205" s="11"/>
      <c r="B205" s="31"/>
      <c r="C205" s="30"/>
      <c r="D205" s="14"/>
      <c r="E205" s="15"/>
      <c r="F205" s="16" t="s">
        <v>16</v>
      </c>
      <c r="G205" s="16">
        <v>2000</v>
      </c>
      <c r="H205" s="25">
        <v>0.0052</v>
      </c>
      <c r="I205" s="18">
        <f t="shared" si="6"/>
        <v>10.4</v>
      </c>
    </row>
    <row r="206" customHeight="1" spans="1:9">
      <c r="A206" s="11"/>
      <c r="B206" s="38"/>
      <c r="C206" s="30"/>
      <c r="D206" s="14"/>
      <c r="E206" s="15"/>
      <c r="F206" s="15" t="s">
        <v>20</v>
      </c>
      <c r="G206" s="16">
        <v>2060</v>
      </c>
      <c r="H206" s="25">
        <v>0.144</v>
      </c>
      <c r="I206" s="18">
        <f t="shared" si="6"/>
        <v>296.64</v>
      </c>
    </row>
    <row r="207" customHeight="1" spans="1:9">
      <c r="A207" s="11">
        <v>45987</v>
      </c>
      <c r="B207" s="12">
        <v>46011</v>
      </c>
      <c r="C207" s="13">
        <v>44612</v>
      </c>
      <c r="D207" s="14" t="s">
        <v>142</v>
      </c>
      <c r="E207" s="15" t="s">
        <v>143</v>
      </c>
      <c r="F207" s="15" t="s">
        <v>144</v>
      </c>
      <c r="G207" s="16">
        <v>5500</v>
      </c>
      <c r="H207" s="17">
        <v>0.05</v>
      </c>
      <c r="I207" s="18">
        <f t="shared" si="6"/>
        <v>275</v>
      </c>
    </row>
    <row r="208" customHeight="1" spans="1:9">
      <c r="A208" s="11"/>
      <c r="B208" s="19"/>
      <c r="C208" s="20"/>
      <c r="D208" s="21"/>
      <c r="E208" s="15"/>
      <c r="F208" s="16" t="s">
        <v>14</v>
      </c>
      <c r="G208" s="16">
        <v>5500</v>
      </c>
      <c r="H208" s="22"/>
      <c r="I208" s="18">
        <f t="shared" si="6"/>
        <v>0</v>
      </c>
    </row>
    <row r="209" customHeight="1" spans="1:9">
      <c r="A209" s="11"/>
      <c r="B209" s="23">
        <v>46006</v>
      </c>
      <c r="C209" s="20"/>
      <c r="D209" s="21"/>
      <c r="E209" s="15"/>
      <c r="F209" s="16" t="s">
        <v>145</v>
      </c>
      <c r="G209" s="16">
        <v>20000</v>
      </c>
      <c r="H209" s="25">
        <v>0.0072</v>
      </c>
      <c r="I209" s="18">
        <f t="shared" si="6"/>
        <v>144</v>
      </c>
    </row>
    <row r="210" customHeight="1" spans="1:9">
      <c r="A210" s="11"/>
      <c r="B210" s="23"/>
      <c r="C210" s="20"/>
      <c r="D210" s="21"/>
      <c r="E210" s="15"/>
      <c r="F210" s="16" t="s">
        <v>83</v>
      </c>
      <c r="G210" s="16">
        <v>6000</v>
      </c>
      <c r="H210" s="25">
        <v>0.0072</v>
      </c>
      <c r="I210" s="18">
        <f t="shared" si="6"/>
        <v>43.2</v>
      </c>
    </row>
    <row r="211" customHeight="1" spans="1:9">
      <c r="A211" s="11"/>
      <c r="B211" s="26">
        <v>45995</v>
      </c>
      <c r="C211" s="20"/>
      <c r="D211" s="21"/>
      <c r="E211" s="15"/>
      <c r="F211" s="15" t="s">
        <v>58</v>
      </c>
      <c r="G211" s="16">
        <v>5500</v>
      </c>
      <c r="H211" s="25">
        <v>0.024</v>
      </c>
      <c r="I211" s="18">
        <f t="shared" si="6"/>
        <v>132</v>
      </c>
    </row>
    <row r="212" customHeight="1" spans="1:9">
      <c r="A212" s="11"/>
      <c r="B212" s="27">
        <v>45992</v>
      </c>
      <c r="C212" s="20"/>
      <c r="D212" s="21"/>
      <c r="E212" s="15"/>
      <c r="F212" s="15" t="s">
        <v>59</v>
      </c>
      <c r="G212" s="16">
        <v>5665</v>
      </c>
      <c r="H212" s="25">
        <v>0.15</v>
      </c>
      <c r="I212" s="18">
        <f t="shared" si="6"/>
        <v>849.75</v>
      </c>
    </row>
    <row r="213" customHeight="1" spans="1:9">
      <c r="A213" s="11">
        <v>45987</v>
      </c>
      <c r="B213" s="23">
        <v>46010</v>
      </c>
      <c r="C213" s="13">
        <v>44618</v>
      </c>
      <c r="D213" s="14" t="s">
        <v>146</v>
      </c>
      <c r="E213" s="15" t="s">
        <v>147</v>
      </c>
      <c r="F213" s="15" t="s">
        <v>144</v>
      </c>
      <c r="G213" s="16">
        <v>4000</v>
      </c>
      <c r="H213" s="17">
        <v>0.05</v>
      </c>
      <c r="I213" s="18">
        <f t="shared" si="6"/>
        <v>200</v>
      </c>
    </row>
    <row r="214" customHeight="1" spans="1:9">
      <c r="A214" s="11"/>
      <c r="B214" s="23"/>
      <c r="C214" s="20"/>
      <c r="D214" s="21"/>
      <c r="E214" s="15"/>
      <c r="F214" s="16" t="s">
        <v>14</v>
      </c>
      <c r="G214" s="16">
        <v>4000</v>
      </c>
      <c r="H214" s="22"/>
      <c r="I214" s="18">
        <f t="shared" si="6"/>
        <v>0</v>
      </c>
    </row>
    <row r="215" customHeight="1" spans="1:9">
      <c r="A215" s="11"/>
      <c r="B215" s="19">
        <v>46006</v>
      </c>
      <c r="C215" s="20"/>
      <c r="D215" s="21"/>
      <c r="E215" s="15"/>
      <c r="F215" s="16" t="s">
        <v>145</v>
      </c>
      <c r="G215" s="16">
        <v>15000</v>
      </c>
      <c r="H215" s="25">
        <v>0.0072</v>
      </c>
      <c r="I215" s="18">
        <f t="shared" si="6"/>
        <v>108</v>
      </c>
    </row>
    <row r="216" customHeight="1" spans="1:9">
      <c r="A216" s="11"/>
      <c r="B216" s="19"/>
      <c r="C216" s="20"/>
      <c r="D216" s="21"/>
      <c r="E216" s="15"/>
      <c r="F216" s="16" t="s">
        <v>83</v>
      </c>
      <c r="G216" s="16">
        <v>4000</v>
      </c>
      <c r="H216" s="25">
        <v>0.0072</v>
      </c>
      <c r="I216" s="18">
        <f t="shared" si="6"/>
        <v>28.8</v>
      </c>
    </row>
    <row r="217" customHeight="1" spans="1:9">
      <c r="A217" s="11"/>
      <c r="B217" s="26">
        <v>45995</v>
      </c>
      <c r="C217" s="20"/>
      <c r="D217" s="21"/>
      <c r="E217" s="15"/>
      <c r="F217" s="15" t="s">
        <v>58</v>
      </c>
      <c r="G217" s="16">
        <v>4000</v>
      </c>
      <c r="H217" s="25">
        <v>0.024</v>
      </c>
      <c r="I217" s="18">
        <f t="shared" si="6"/>
        <v>96</v>
      </c>
    </row>
    <row r="218" customHeight="1" spans="1:9">
      <c r="A218" s="11"/>
      <c r="B218" s="27">
        <v>45992</v>
      </c>
      <c r="C218" s="20"/>
      <c r="D218" s="21"/>
      <c r="E218" s="15"/>
      <c r="F218" s="15" t="s">
        <v>59</v>
      </c>
      <c r="G218" s="16">
        <v>4120</v>
      </c>
      <c r="H218" s="25">
        <v>0.15</v>
      </c>
      <c r="I218" s="18">
        <f t="shared" si="6"/>
        <v>618</v>
      </c>
    </row>
    <row r="219" customHeight="1" spans="1:9">
      <c r="A219" s="11">
        <v>45989</v>
      </c>
      <c r="B219" s="40">
        <v>46008</v>
      </c>
      <c r="C219" s="41" t="s">
        <v>148</v>
      </c>
      <c r="D219" s="14" t="s">
        <v>149</v>
      </c>
      <c r="E219" s="15" t="s">
        <v>150</v>
      </c>
      <c r="F219" s="15" t="s">
        <v>13</v>
      </c>
      <c r="G219" s="16">
        <v>10000</v>
      </c>
      <c r="H219" s="25">
        <v>0.05</v>
      </c>
      <c r="I219" s="18">
        <f t="shared" si="6"/>
        <v>500</v>
      </c>
    </row>
    <row r="220" customHeight="1" spans="1:9">
      <c r="A220" s="11"/>
      <c r="B220" s="31"/>
      <c r="C220" s="30"/>
      <c r="D220" s="21"/>
      <c r="E220" s="15"/>
      <c r="F220" s="16" t="s">
        <v>14</v>
      </c>
      <c r="G220" s="16">
        <v>10000</v>
      </c>
      <c r="H220" s="25"/>
      <c r="I220" s="18">
        <f t="shared" si="6"/>
        <v>0</v>
      </c>
    </row>
    <row r="221" customHeight="1" spans="1:9">
      <c r="A221" s="11"/>
      <c r="B221" s="31">
        <v>45997</v>
      </c>
      <c r="C221" s="30"/>
      <c r="D221" s="21"/>
      <c r="E221" s="15"/>
      <c r="F221" s="16" t="s">
        <v>15</v>
      </c>
      <c r="G221" s="16">
        <v>40000</v>
      </c>
      <c r="H221" s="25">
        <v>0.0072</v>
      </c>
      <c r="I221" s="18">
        <f t="shared" si="6"/>
        <v>288</v>
      </c>
    </row>
    <row r="222" customHeight="1" spans="1:9">
      <c r="A222" s="11"/>
      <c r="B222" s="38"/>
      <c r="C222" s="30"/>
      <c r="D222" s="21"/>
      <c r="E222" s="15"/>
      <c r="F222" s="16" t="s">
        <v>16</v>
      </c>
      <c r="G222" s="16">
        <v>10000</v>
      </c>
      <c r="H222" s="25">
        <v>0.0052</v>
      </c>
      <c r="I222" s="18">
        <f t="shared" ref="I222:I253" si="7">G222*H222</f>
        <v>52</v>
      </c>
    </row>
    <row r="223" customHeight="1" spans="1:9">
      <c r="A223" s="11"/>
      <c r="B223" s="11">
        <v>45995</v>
      </c>
      <c r="C223" s="30"/>
      <c r="D223" s="21"/>
      <c r="E223" s="15"/>
      <c r="F223" s="15" t="s">
        <v>78</v>
      </c>
      <c r="G223" s="16">
        <v>10300</v>
      </c>
      <c r="H223" s="25">
        <v>0.16</v>
      </c>
      <c r="I223" s="18">
        <f t="shared" si="7"/>
        <v>1648</v>
      </c>
    </row>
    <row r="224" customHeight="1" spans="1:9">
      <c r="A224" s="11">
        <v>45989</v>
      </c>
      <c r="B224" s="40">
        <v>46016</v>
      </c>
      <c r="C224" s="54" t="s">
        <v>151</v>
      </c>
      <c r="D224" s="14" t="s">
        <v>152</v>
      </c>
      <c r="E224" s="15" t="s">
        <v>153</v>
      </c>
      <c r="F224" s="15" t="s">
        <v>13</v>
      </c>
      <c r="G224" s="16">
        <v>2000</v>
      </c>
      <c r="H224" s="25">
        <v>0.05</v>
      </c>
      <c r="I224" s="18">
        <f t="shared" si="7"/>
        <v>100</v>
      </c>
    </row>
    <row r="225" customHeight="1" spans="1:9">
      <c r="A225" s="11"/>
      <c r="B225" s="37"/>
      <c r="C225" s="55"/>
      <c r="D225" s="21"/>
      <c r="E225" s="15"/>
      <c r="F225" s="16" t="s">
        <v>14</v>
      </c>
      <c r="G225" s="16">
        <v>2000</v>
      </c>
      <c r="H225" s="25"/>
      <c r="I225" s="18">
        <f t="shared" si="7"/>
        <v>0</v>
      </c>
    </row>
    <row r="226" customHeight="1" spans="1:9">
      <c r="A226" s="11"/>
      <c r="B226" s="11">
        <v>45997</v>
      </c>
      <c r="C226" s="55"/>
      <c r="D226" s="21"/>
      <c r="E226" s="15"/>
      <c r="F226" s="16" t="s">
        <v>154</v>
      </c>
      <c r="G226" s="16">
        <v>8000</v>
      </c>
      <c r="H226" s="25">
        <v>0.0083</v>
      </c>
      <c r="I226" s="18">
        <f t="shared" si="7"/>
        <v>66.4</v>
      </c>
    </row>
    <row r="227" customHeight="1" spans="1:9">
      <c r="A227" s="11"/>
      <c r="B227" s="11"/>
      <c r="C227" s="55"/>
      <c r="D227" s="21"/>
      <c r="E227" s="15"/>
      <c r="F227" s="16" t="s">
        <v>155</v>
      </c>
      <c r="G227" s="16">
        <v>2000</v>
      </c>
      <c r="H227" s="25">
        <v>0.0058</v>
      </c>
      <c r="I227" s="18">
        <f t="shared" si="7"/>
        <v>11.6</v>
      </c>
    </row>
    <row r="228" customHeight="1" spans="1:9">
      <c r="A228" s="11"/>
      <c r="B228" s="11">
        <v>45995</v>
      </c>
      <c r="C228" s="55"/>
      <c r="D228" s="21"/>
      <c r="E228" s="15"/>
      <c r="F228" s="15" t="s">
        <v>156</v>
      </c>
      <c r="G228" s="16">
        <v>2060</v>
      </c>
      <c r="H228" s="25">
        <v>0.15</v>
      </c>
      <c r="I228" s="18">
        <f t="shared" si="7"/>
        <v>309</v>
      </c>
    </row>
    <row r="229" customHeight="1" spans="1:9">
      <c r="A229" s="56"/>
      <c r="B229" s="40">
        <v>46016</v>
      </c>
      <c r="C229" s="55"/>
      <c r="D229" s="21"/>
      <c r="E229" s="15"/>
      <c r="F229" s="16" t="s">
        <v>15</v>
      </c>
      <c r="G229" s="16">
        <v>8000</v>
      </c>
      <c r="H229" s="25">
        <v>0.0072</v>
      </c>
      <c r="I229" s="18">
        <f t="shared" si="7"/>
        <v>57.6</v>
      </c>
    </row>
    <row r="230" customHeight="1" spans="1:9">
      <c r="A230" s="56"/>
      <c r="B230" s="38"/>
      <c r="C230" s="55"/>
      <c r="D230" s="21"/>
      <c r="E230" s="15"/>
      <c r="F230" s="16" t="s">
        <v>16</v>
      </c>
      <c r="G230" s="16">
        <v>2000</v>
      </c>
      <c r="H230" s="25">
        <v>0.0052</v>
      </c>
      <c r="I230" s="18">
        <f t="shared" si="7"/>
        <v>10.4</v>
      </c>
    </row>
    <row r="231" customHeight="1" spans="1:9">
      <c r="A231" s="56"/>
      <c r="B231" s="27">
        <v>46017</v>
      </c>
      <c r="C231" s="55"/>
      <c r="D231" s="21"/>
      <c r="E231" s="15"/>
      <c r="F231" s="15" t="s">
        <v>157</v>
      </c>
      <c r="G231" s="16">
        <v>2060</v>
      </c>
      <c r="H231" s="25">
        <v>0.16</v>
      </c>
      <c r="I231" s="18">
        <f t="shared" si="7"/>
        <v>329.6</v>
      </c>
    </row>
    <row r="232" customHeight="1" spans="1:9">
      <c r="A232" s="11">
        <v>45989</v>
      </c>
      <c r="B232" s="40">
        <v>46016</v>
      </c>
      <c r="C232" s="54" t="s">
        <v>158</v>
      </c>
      <c r="D232" s="14" t="s">
        <v>159</v>
      </c>
      <c r="E232" s="15" t="s">
        <v>160</v>
      </c>
      <c r="F232" s="15" t="s">
        <v>13</v>
      </c>
      <c r="G232" s="16">
        <v>1000</v>
      </c>
      <c r="H232" s="25">
        <v>0.05</v>
      </c>
      <c r="I232" s="18">
        <f t="shared" si="7"/>
        <v>50</v>
      </c>
    </row>
    <row r="233" customHeight="1" spans="1:9">
      <c r="A233" s="11"/>
      <c r="B233" s="31"/>
      <c r="C233" s="55"/>
      <c r="D233" s="21"/>
      <c r="E233" s="15"/>
      <c r="F233" s="16" t="s">
        <v>14</v>
      </c>
      <c r="G233" s="16">
        <v>1000</v>
      </c>
      <c r="H233" s="25"/>
      <c r="I233" s="18">
        <f t="shared" si="7"/>
        <v>0</v>
      </c>
    </row>
    <row r="234" customHeight="1" spans="1:9">
      <c r="A234" s="11"/>
      <c r="B234" s="31">
        <v>45997</v>
      </c>
      <c r="C234" s="55"/>
      <c r="D234" s="21"/>
      <c r="E234" s="15"/>
      <c r="F234" s="16" t="s">
        <v>154</v>
      </c>
      <c r="G234" s="16">
        <v>4000</v>
      </c>
      <c r="H234" s="25">
        <v>0.0083</v>
      </c>
      <c r="I234" s="18">
        <f t="shared" si="7"/>
        <v>33.2</v>
      </c>
    </row>
    <row r="235" customHeight="1" spans="1:9">
      <c r="A235" s="11"/>
      <c r="B235" s="38"/>
      <c r="C235" s="55"/>
      <c r="D235" s="21"/>
      <c r="E235" s="15"/>
      <c r="F235" s="16" t="s">
        <v>155</v>
      </c>
      <c r="G235" s="16">
        <v>1000</v>
      </c>
      <c r="H235" s="25">
        <v>0.0058</v>
      </c>
      <c r="I235" s="18">
        <f t="shared" si="7"/>
        <v>5.8</v>
      </c>
    </row>
    <row r="236" customHeight="1" spans="1:9">
      <c r="A236" s="11"/>
      <c r="B236" s="11">
        <v>45995</v>
      </c>
      <c r="C236" s="55"/>
      <c r="D236" s="21"/>
      <c r="E236" s="15"/>
      <c r="F236" s="15" t="s">
        <v>156</v>
      </c>
      <c r="G236" s="16">
        <v>1030</v>
      </c>
      <c r="H236" s="25">
        <v>0.15</v>
      </c>
      <c r="I236" s="18">
        <f t="shared" si="7"/>
        <v>154.5</v>
      </c>
    </row>
    <row r="237" customHeight="1" spans="1:9">
      <c r="A237" s="11"/>
      <c r="B237" s="31">
        <v>46016</v>
      </c>
      <c r="C237" s="55"/>
      <c r="D237" s="21"/>
      <c r="E237" s="15"/>
      <c r="F237" s="16" t="s">
        <v>15</v>
      </c>
      <c r="G237" s="16">
        <v>4000</v>
      </c>
      <c r="H237" s="25">
        <v>0.0072</v>
      </c>
      <c r="I237" s="18">
        <f t="shared" si="7"/>
        <v>28.8</v>
      </c>
    </row>
    <row r="238" customHeight="1" spans="1:9">
      <c r="A238" s="11"/>
      <c r="B238" s="38"/>
      <c r="C238" s="55"/>
      <c r="D238" s="21"/>
      <c r="E238" s="15"/>
      <c r="F238" s="16" t="s">
        <v>16</v>
      </c>
      <c r="G238" s="16">
        <v>1000</v>
      </c>
      <c r="H238" s="25">
        <v>0.0052</v>
      </c>
      <c r="I238" s="18">
        <f t="shared" si="7"/>
        <v>5.2</v>
      </c>
    </row>
    <row r="239" customHeight="1" spans="1:9">
      <c r="A239" s="11"/>
      <c r="B239" s="11">
        <v>46014</v>
      </c>
      <c r="C239" s="55"/>
      <c r="D239" s="21"/>
      <c r="E239" s="15"/>
      <c r="F239" s="15" t="s">
        <v>157</v>
      </c>
      <c r="G239" s="16">
        <v>1030</v>
      </c>
      <c r="H239" s="25">
        <v>0.16</v>
      </c>
      <c r="I239" s="18">
        <f t="shared" si="7"/>
        <v>164.8</v>
      </c>
    </row>
    <row r="240" customHeight="1" spans="1:9">
      <c r="A240" s="11">
        <v>45991</v>
      </c>
      <c r="B240" s="12">
        <v>46000</v>
      </c>
      <c r="C240" s="47" t="s">
        <v>161</v>
      </c>
      <c r="D240" s="48" t="s">
        <v>162</v>
      </c>
      <c r="E240" s="15" t="s">
        <v>163</v>
      </c>
      <c r="F240" s="15" t="s">
        <v>13</v>
      </c>
      <c r="G240" s="16">
        <v>55000</v>
      </c>
      <c r="H240" s="49">
        <v>0.04</v>
      </c>
      <c r="I240" s="18">
        <f t="shared" si="7"/>
        <v>2200</v>
      </c>
    </row>
    <row r="241" customHeight="1" spans="1:9">
      <c r="A241" s="11"/>
      <c r="B241" s="19"/>
      <c r="C241" s="50"/>
      <c r="D241" s="48"/>
      <c r="E241" s="15"/>
      <c r="F241" s="16" t="s">
        <v>14</v>
      </c>
      <c r="G241" s="16">
        <v>55000</v>
      </c>
      <c r="H241" s="51"/>
      <c r="I241" s="18">
        <f t="shared" si="7"/>
        <v>0</v>
      </c>
    </row>
    <row r="242" customHeight="1" spans="1:9">
      <c r="A242" s="11"/>
      <c r="B242" s="12">
        <v>45999</v>
      </c>
      <c r="C242" s="50"/>
      <c r="D242" s="48"/>
      <c r="E242" s="15"/>
      <c r="F242" s="16" t="s">
        <v>95</v>
      </c>
      <c r="G242" s="16">
        <v>220000</v>
      </c>
      <c r="H242" s="25">
        <v>0.0065</v>
      </c>
      <c r="I242" s="18">
        <f t="shared" si="7"/>
        <v>1430</v>
      </c>
    </row>
    <row r="243" customHeight="1" spans="1:9">
      <c r="A243" s="11"/>
      <c r="B243" s="19"/>
      <c r="C243" s="50"/>
      <c r="D243" s="48"/>
      <c r="E243" s="15"/>
      <c r="F243" s="15" t="s">
        <v>58</v>
      </c>
      <c r="G243" s="16">
        <v>55000</v>
      </c>
      <c r="H243" s="25">
        <v>0.023</v>
      </c>
      <c r="I243" s="18">
        <f t="shared" si="7"/>
        <v>1265</v>
      </c>
    </row>
    <row r="244" customHeight="1" spans="1:9">
      <c r="A244" s="11"/>
      <c r="B244" s="26">
        <v>45995</v>
      </c>
      <c r="C244" s="50"/>
      <c r="D244" s="48"/>
      <c r="E244" s="15"/>
      <c r="F244" s="16" t="s">
        <v>118</v>
      </c>
      <c r="G244" s="16">
        <v>56650</v>
      </c>
      <c r="H244" s="25">
        <v>0.097</v>
      </c>
      <c r="I244" s="18">
        <f t="shared" si="7"/>
        <v>5495.05</v>
      </c>
    </row>
    <row r="245" customHeight="1" spans="1:9">
      <c r="A245" s="11">
        <v>45992</v>
      </c>
      <c r="B245" s="23">
        <v>46013</v>
      </c>
      <c r="C245" s="47" t="s">
        <v>164</v>
      </c>
      <c r="D245" s="48" t="s">
        <v>165</v>
      </c>
      <c r="E245" s="15" t="s">
        <v>166</v>
      </c>
      <c r="F245" s="15" t="s">
        <v>13</v>
      </c>
      <c r="G245" s="16">
        <v>10002</v>
      </c>
      <c r="H245" s="49">
        <v>0.04</v>
      </c>
      <c r="I245" s="18">
        <f t="shared" si="7"/>
        <v>400.08</v>
      </c>
    </row>
    <row r="246" customHeight="1" spans="1:9">
      <c r="A246" s="11"/>
      <c r="B246" s="23"/>
      <c r="C246" s="50"/>
      <c r="D246" s="48"/>
      <c r="E246" s="15"/>
      <c r="F246" s="16" t="s">
        <v>14</v>
      </c>
      <c r="G246" s="16">
        <v>10002</v>
      </c>
      <c r="H246" s="51"/>
      <c r="I246" s="18">
        <f t="shared" si="7"/>
        <v>0</v>
      </c>
    </row>
    <row r="247" customHeight="1" spans="1:9">
      <c r="A247" s="11"/>
      <c r="B247" s="19">
        <v>46022</v>
      </c>
      <c r="C247" s="50"/>
      <c r="D247" s="48"/>
      <c r="E247" s="15"/>
      <c r="F247" s="15" t="s">
        <v>13</v>
      </c>
      <c r="G247" s="16">
        <v>10000</v>
      </c>
      <c r="H247" s="49">
        <v>0.04</v>
      </c>
      <c r="I247" s="18">
        <f t="shared" si="7"/>
        <v>400</v>
      </c>
    </row>
    <row r="248" customHeight="1" spans="1:9">
      <c r="A248" s="11"/>
      <c r="B248" s="19"/>
      <c r="C248" s="50"/>
      <c r="D248" s="48"/>
      <c r="E248" s="15"/>
      <c r="F248" s="16" t="s">
        <v>14</v>
      </c>
      <c r="G248" s="16">
        <v>10000</v>
      </c>
      <c r="H248" s="51"/>
      <c r="I248" s="18">
        <f t="shared" si="7"/>
        <v>0</v>
      </c>
    </row>
    <row r="249" customHeight="1" spans="1:9">
      <c r="A249" s="11"/>
      <c r="B249" s="26">
        <v>46000</v>
      </c>
      <c r="C249" s="50"/>
      <c r="D249" s="48"/>
      <c r="E249" s="15"/>
      <c r="F249" s="16" t="s">
        <v>95</v>
      </c>
      <c r="G249" s="16">
        <v>80008</v>
      </c>
      <c r="H249" s="25">
        <v>0.0065</v>
      </c>
      <c r="I249" s="18">
        <f t="shared" si="7"/>
        <v>520.052</v>
      </c>
    </row>
    <row r="250" customHeight="1" spans="1:9">
      <c r="A250" s="11"/>
      <c r="B250" s="19">
        <v>46007</v>
      </c>
      <c r="C250" s="50"/>
      <c r="D250" s="48"/>
      <c r="E250" s="15"/>
      <c r="F250" s="16" t="s">
        <v>167</v>
      </c>
      <c r="G250" s="16">
        <v>20002</v>
      </c>
      <c r="H250" s="25">
        <v>0.0065</v>
      </c>
      <c r="I250" s="18">
        <f t="shared" si="7"/>
        <v>130.013</v>
      </c>
    </row>
    <row r="251" customHeight="1" spans="1:9">
      <c r="A251" s="11"/>
      <c r="B251" s="19"/>
      <c r="C251" s="50"/>
      <c r="D251" s="48"/>
      <c r="E251" s="15"/>
      <c r="F251" s="15" t="s">
        <v>58</v>
      </c>
      <c r="G251" s="16">
        <v>20002</v>
      </c>
      <c r="H251" s="25">
        <v>0.023</v>
      </c>
      <c r="I251" s="18">
        <f t="shared" si="7"/>
        <v>460.046</v>
      </c>
    </row>
    <row r="252" customHeight="1" spans="1:9">
      <c r="A252" s="11"/>
      <c r="B252" s="26">
        <v>45996</v>
      </c>
      <c r="C252" s="50"/>
      <c r="D252" s="48"/>
      <c r="E252" s="15"/>
      <c r="F252" s="16" t="s">
        <v>118</v>
      </c>
      <c r="G252" s="34">
        <v>20602.06</v>
      </c>
      <c r="H252" s="25">
        <v>0.097</v>
      </c>
      <c r="I252" s="18">
        <f t="shared" si="7"/>
        <v>1998.39982</v>
      </c>
    </row>
    <row r="253" customHeight="1" spans="1:9">
      <c r="A253" s="11">
        <v>45995</v>
      </c>
      <c r="B253" s="11">
        <v>45996</v>
      </c>
      <c r="C253" s="29"/>
      <c r="D253" s="14" t="s">
        <v>168</v>
      </c>
      <c r="E253" s="15" t="s">
        <v>71</v>
      </c>
      <c r="F253" s="15" t="s">
        <v>169</v>
      </c>
      <c r="G253" s="16">
        <v>250</v>
      </c>
      <c r="H253" s="25">
        <v>0.144</v>
      </c>
      <c r="I253" s="18">
        <f t="shared" si="7"/>
        <v>36</v>
      </c>
    </row>
    <row r="254" customHeight="1" spans="1:9">
      <c r="A254" s="11">
        <v>45997</v>
      </c>
      <c r="B254" s="12">
        <v>46010</v>
      </c>
      <c r="C254" s="13" t="s">
        <v>170</v>
      </c>
      <c r="D254" s="14" t="s">
        <v>171</v>
      </c>
      <c r="E254" s="15" t="s">
        <v>172</v>
      </c>
      <c r="F254" s="15" t="s">
        <v>13</v>
      </c>
      <c r="G254" s="16">
        <v>5000</v>
      </c>
      <c r="H254" s="17">
        <v>0.05</v>
      </c>
      <c r="I254" s="18">
        <f t="shared" ref="I254:I273" si="8">G254*H254</f>
        <v>250</v>
      </c>
    </row>
    <row r="255" customHeight="1" spans="1:9">
      <c r="A255" s="11"/>
      <c r="B255" s="19"/>
      <c r="C255" s="20"/>
      <c r="D255" s="21"/>
      <c r="E255" s="15"/>
      <c r="F255" s="16" t="s">
        <v>14</v>
      </c>
      <c r="G255" s="16">
        <v>5000</v>
      </c>
      <c r="H255" s="22"/>
      <c r="I255" s="18">
        <f t="shared" si="8"/>
        <v>0</v>
      </c>
    </row>
    <row r="256" customHeight="1" spans="1:9">
      <c r="A256" s="11"/>
      <c r="B256" s="19"/>
      <c r="C256" s="20"/>
      <c r="D256" s="21"/>
      <c r="E256" s="15"/>
      <c r="F256" s="15" t="s">
        <v>13</v>
      </c>
      <c r="G256" s="16">
        <v>5001</v>
      </c>
      <c r="H256" s="17">
        <v>0.05</v>
      </c>
      <c r="I256" s="18">
        <f t="shared" si="8"/>
        <v>250.05</v>
      </c>
    </row>
    <row r="257" customHeight="1" spans="1:9">
      <c r="A257" s="11"/>
      <c r="B257" s="19"/>
      <c r="C257" s="20"/>
      <c r="D257" s="21"/>
      <c r="E257" s="15"/>
      <c r="F257" s="16" t="s">
        <v>14</v>
      </c>
      <c r="G257" s="16">
        <v>5001</v>
      </c>
      <c r="H257" s="22"/>
      <c r="I257" s="18">
        <f t="shared" si="8"/>
        <v>0</v>
      </c>
    </row>
    <row r="258" customHeight="1" spans="1:9">
      <c r="A258" s="11"/>
      <c r="B258" s="19">
        <v>46002</v>
      </c>
      <c r="C258" s="20"/>
      <c r="D258" s="21"/>
      <c r="E258" s="15"/>
      <c r="F258" s="16" t="s">
        <v>173</v>
      </c>
      <c r="G258" s="16">
        <v>10001</v>
      </c>
      <c r="H258" s="25">
        <v>0.0072</v>
      </c>
      <c r="I258" s="18">
        <f t="shared" si="8"/>
        <v>72.0072</v>
      </c>
    </row>
    <row r="259" customHeight="1" spans="1:9">
      <c r="A259" s="11">
        <v>45997</v>
      </c>
      <c r="B259" s="40">
        <v>46007</v>
      </c>
      <c r="C259" s="42">
        <v>93217</v>
      </c>
      <c r="D259" s="14" t="s">
        <v>174</v>
      </c>
      <c r="E259" s="15" t="s">
        <v>175</v>
      </c>
      <c r="F259" s="15" t="s">
        <v>13</v>
      </c>
      <c r="G259" s="16">
        <v>1502</v>
      </c>
      <c r="H259" s="25">
        <v>0.04</v>
      </c>
      <c r="I259" s="18">
        <f t="shared" si="8"/>
        <v>60.08</v>
      </c>
    </row>
    <row r="260" customHeight="1" spans="1:9">
      <c r="A260" s="11"/>
      <c r="B260" s="31"/>
      <c r="C260" s="43"/>
      <c r="D260" s="21"/>
      <c r="E260" s="15"/>
      <c r="F260" s="16" t="s">
        <v>14</v>
      </c>
      <c r="G260" s="16">
        <v>1502</v>
      </c>
      <c r="H260" s="25"/>
      <c r="I260" s="18">
        <f t="shared" si="8"/>
        <v>0</v>
      </c>
    </row>
    <row r="261" customHeight="1" spans="1:9">
      <c r="A261" s="11"/>
      <c r="B261" s="31"/>
      <c r="C261" s="43"/>
      <c r="D261" s="21"/>
      <c r="E261" s="15"/>
      <c r="F261" s="16" t="s">
        <v>108</v>
      </c>
      <c r="G261" s="16">
        <v>1502</v>
      </c>
      <c r="H261" s="25">
        <v>0.0282</v>
      </c>
      <c r="I261" s="18">
        <f t="shared" si="8"/>
        <v>42.3564</v>
      </c>
    </row>
    <row r="262" customHeight="1" spans="1:9">
      <c r="A262" s="11"/>
      <c r="B262" s="11">
        <v>46003</v>
      </c>
      <c r="C262" s="43"/>
      <c r="D262" s="21"/>
      <c r="E262" s="15"/>
      <c r="F262" s="16" t="s">
        <v>15</v>
      </c>
      <c r="G262" s="16">
        <v>6008</v>
      </c>
      <c r="H262" s="25">
        <v>0.0065</v>
      </c>
      <c r="I262" s="18">
        <f t="shared" si="8"/>
        <v>39.052</v>
      </c>
    </row>
    <row r="263" customHeight="1" spans="1:9">
      <c r="A263" s="11"/>
      <c r="B263" s="11"/>
      <c r="C263" s="43"/>
      <c r="D263" s="21"/>
      <c r="E263" s="15"/>
      <c r="F263" s="16" t="s">
        <v>16</v>
      </c>
      <c r="G263" s="16">
        <v>1502</v>
      </c>
      <c r="H263" s="25">
        <v>0.0052</v>
      </c>
      <c r="I263" s="18">
        <f t="shared" si="8"/>
        <v>7.8104</v>
      </c>
    </row>
    <row r="264" customHeight="1" spans="1:9">
      <c r="A264" s="11"/>
      <c r="B264" s="11">
        <v>46001</v>
      </c>
      <c r="C264" s="43"/>
      <c r="D264" s="21"/>
      <c r="E264" s="15"/>
      <c r="F264" s="15" t="s">
        <v>20</v>
      </c>
      <c r="G264" s="16">
        <v>1547</v>
      </c>
      <c r="H264" s="25">
        <v>0.144</v>
      </c>
      <c r="I264" s="18">
        <f t="shared" si="8"/>
        <v>222.768</v>
      </c>
    </row>
    <row r="265" customHeight="1" spans="1:9">
      <c r="A265" s="11">
        <v>45997</v>
      </c>
      <c r="B265" s="40">
        <v>46007</v>
      </c>
      <c r="C265" s="42">
        <v>93218</v>
      </c>
      <c r="D265" s="14" t="s">
        <v>176</v>
      </c>
      <c r="E265" s="15" t="s">
        <v>177</v>
      </c>
      <c r="F265" s="15" t="s">
        <v>13</v>
      </c>
      <c r="G265" s="16">
        <v>1000</v>
      </c>
      <c r="H265" s="25">
        <v>0.04</v>
      </c>
      <c r="I265" s="18">
        <f t="shared" si="8"/>
        <v>40</v>
      </c>
    </row>
    <row r="266" customHeight="1" spans="1:9">
      <c r="A266" s="11"/>
      <c r="B266" s="31"/>
      <c r="C266" s="43"/>
      <c r="D266" s="14"/>
      <c r="E266" s="15"/>
      <c r="F266" s="16" t="s">
        <v>14</v>
      </c>
      <c r="G266" s="16">
        <v>1000</v>
      </c>
      <c r="H266" s="25"/>
      <c r="I266" s="18">
        <f t="shared" si="8"/>
        <v>0</v>
      </c>
    </row>
    <row r="267" customHeight="1" spans="1:9">
      <c r="A267" s="11"/>
      <c r="B267" s="31"/>
      <c r="C267" s="43"/>
      <c r="D267" s="14"/>
      <c r="E267" s="15"/>
      <c r="F267" s="16" t="s">
        <v>108</v>
      </c>
      <c r="G267" s="16">
        <v>1000</v>
      </c>
      <c r="H267" s="25">
        <v>0.0282</v>
      </c>
      <c r="I267" s="18">
        <f t="shared" si="8"/>
        <v>28.2</v>
      </c>
    </row>
    <row r="268" customHeight="1" spans="1:9">
      <c r="A268" s="11"/>
      <c r="B268" s="11">
        <v>46003</v>
      </c>
      <c r="C268" s="43"/>
      <c r="D268" s="14"/>
      <c r="E268" s="15"/>
      <c r="F268" s="16" t="s">
        <v>15</v>
      </c>
      <c r="G268" s="16">
        <v>4000</v>
      </c>
      <c r="H268" s="25">
        <v>0.0065</v>
      </c>
      <c r="I268" s="18">
        <f t="shared" si="8"/>
        <v>26</v>
      </c>
    </row>
    <row r="269" customHeight="1" spans="1:9">
      <c r="A269" s="11"/>
      <c r="B269" s="11"/>
      <c r="C269" s="43"/>
      <c r="D269" s="14"/>
      <c r="E269" s="15"/>
      <c r="F269" s="16" t="s">
        <v>16</v>
      </c>
      <c r="G269" s="16">
        <v>1000</v>
      </c>
      <c r="H269" s="25">
        <v>0.0052</v>
      </c>
      <c r="I269" s="18">
        <f t="shared" si="8"/>
        <v>5.2</v>
      </c>
    </row>
    <row r="270" customHeight="1" spans="1:9">
      <c r="A270" s="11"/>
      <c r="B270" s="11">
        <v>46000</v>
      </c>
      <c r="C270" s="43"/>
      <c r="D270" s="14"/>
      <c r="E270" s="15"/>
      <c r="F270" s="15" t="s">
        <v>20</v>
      </c>
      <c r="G270" s="16">
        <v>1030</v>
      </c>
      <c r="H270" s="25">
        <v>0.144</v>
      </c>
      <c r="I270" s="18">
        <f t="shared" si="8"/>
        <v>148.32</v>
      </c>
    </row>
    <row r="271" customHeight="1" spans="1:9">
      <c r="A271" s="11">
        <v>45997</v>
      </c>
      <c r="B271" s="40">
        <v>46008</v>
      </c>
      <c r="C271" s="42">
        <v>93216</v>
      </c>
      <c r="D271" s="14" t="s">
        <v>178</v>
      </c>
      <c r="E271" s="15" t="s">
        <v>179</v>
      </c>
      <c r="F271" s="15" t="s">
        <v>13</v>
      </c>
      <c r="G271" s="16">
        <v>5002</v>
      </c>
      <c r="H271" s="25">
        <v>0.04</v>
      </c>
      <c r="I271" s="18">
        <f t="shared" si="8"/>
        <v>200.08</v>
      </c>
    </row>
    <row r="272" customHeight="1" spans="1:9">
      <c r="A272" s="11"/>
      <c r="B272" s="31"/>
      <c r="C272" s="43"/>
      <c r="D272" s="14"/>
      <c r="E272" s="15"/>
      <c r="F272" s="16" t="s">
        <v>14</v>
      </c>
      <c r="G272" s="16">
        <v>5002</v>
      </c>
      <c r="H272" s="25"/>
      <c r="I272" s="18">
        <f t="shared" si="8"/>
        <v>0</v>
      </c>
    </row>
    <row r="273" customHeight="1" spans="1:9">
      <c r="A273" s="11"/>
      <c r="B273" s="31"/>
      <c r="C273" s="43"/>
      <c r="D273" s="14"/>
      <c r="E273" s="15"/>
      <c r="F273" s="16" t="s">
        <v>108</v>
      </c>
      <c r="G273" s="16">
        <v>5002</v>
      </c>
      <c r="H273" s="25">
        <v>0.0282</v>
      </c>
      <c r="I273" s="18">
        <f t="shared" si="8"/>
        <v>141.0564</v>
      </c>
    </row>
    <row r="274" customHeight="1" spans="1:9">
      <c r="A274" s="11"/>
      <c r="B274" s="31"/>
      <c r="C274" s="43"/>
      <c r="D274" s="14"/>
      <c r="E274" s="15"/>
      <c r="F274" s="16" t="s">
        <v>15</v>
      </c>
      <c r="G274" s="16">
        <v>20008</v>
      </c>
      <c r="H274" s="25">
        <v>0.0065</v>
      </c>
      <c r="I274" s="18">
        <f t="shared" ref="I274:I305" si="9">G274*H274</f>
        <v>130.052</v>
      </c>
    </row>
    <row r="275" customHeight="1" spans="1:9">
      <c r="A275" s="11"/>
      <c r="B275" s="38"/>
      <c r="C275" s="43"/>
      <c r="D275" s="14"/>
      <c r="E275" s="15"/>
      <c r="F275" s="16" t="s">
        <v>16</v>
      </c>
      <c r="G275" s="16">
        <v>5002</v>
      </c>
      <c r="H275" s="25">
        <v>0.0052</v>
      </c>
      <c r="I275" s="18">
        <f t="shared" si="9"/>
        <v>26.0104</v>
      </c>
    </row>
    <row r="276" customHeight="1" spans="1:9">
      <c r="A276" s="11"/>
      <c r="B276" s="11">
        <v>46001</v>
      </c>
      <c r="C276" s="43"/>
      <c r="D276" s="14"/>
      <c r="E276" s="15"/>
      <c r="F276" s="15" t="s">
        <v>20</v>
      </c>
      <c r="G276" s="16">
        <v>5152</v>
      </c>
      <c r="H276" s="25">
        <v>0.144</v>
      </c>
      <c r="I276" s="18">
        <f t="shared" si="9"/>
        <v>741.888</v>
      </c>
    </row>
    <row r="277" customHeight="1" spans="1:9">
      <c r="A277" s="11">
        <v>45997</v>
      </c>
      <c r="B277" s="40">
        <v>46008</v>
      </c>
      <c r="C277" s="29" t="s">
        <v>180</v>
      </c>
      <c r="D277" s="14" t="s">
        <v>181</v>
      </c>
      <c r="E277" s="15" t="s">
        <v>182</v>
      </c>
      <c r="F277" s="15" t="s">
        <v>13</v>
      </c>
      <c r="G277" s="16">
        <v>14000</v>
      </c>
      <c r="H277" s="25">
        <v>0.04</v>
      </c>
      <c r="I277" s="18">
        <f t="shared" si="9"/>
        <v>560</v>
      </c>
    </row>
    <row r="278" customHeight="1" spans="1:9">
      <c r="A278" s="11"/>
      <c r="B278" s="31"/>
      <c r="C278" s="30"/>
      <c r="D278" s="14"/>
      <c r="E278" s="15"/>
      <c r="F278" s="16" t="s">
        <v>14</v>
      </c>
      <c r="G278" s="16">
        <v>14000</v>
      </c>
      <c r="H278" s="25"/>
      <c r="I278" s="18">
        <f t="shared" si="9"/>
        <v>0</v>
      </c>
    </row>
    <row r="279" customHeight="1" spans="1:9">
      <c r="A279" s="11"/>
      <c r="B279" s="31"/>
      <c r="C279" s="30"/>
      <c r="D279" s="14"/>
      <c r="E279" s="15"/>
      <c r="F279" s="16" t="s">
        <v>68</v>
      </c>
      <c r="G279" s="16">
        <v>14000</v>
      </c>
      <c r="H279" s="25">
        <v>0.0282</v>
      </c>
      <c r="I279" s="18">
        <f t="shared" si="9"/>
        <v>394.8</v>
      </c>
    </row>
    <row r="280" customHeight="1" spans="1:9">
      <c r="A280" s="11"/>
      <c r="B280" s="11">
        <v>45994</v>
      </c>
      <c r="C280" s="30"/>
      <c r="D280" s="14"/>
      <c r="E280" s="15"/>
      <c r="F280" s="16" t="s">
        <v>15</v>
      </c>
      <c r="G280" s="16">
        <v>56000</v>
      </c>
      <c r="H280" s="25">
        <v>0.0065</v>
      </c>
      <c r="I280" s="18">
        <f t="shared" si="9"/>
        <v>364</v>
      </c>
    </row>
    <row r="281" customHeight="1" spans="1:9">
      <c r="A281" s="11"/>
      <c r="B281" s="11"/>
      <c r="C281" s="30"/>
      <c r="D281" s="14"/>
      <c r="E281" s="15"/>
      <c r="F281" s="16" t="s">
        <v>16</v>
      </c>
      <c r="G281" s="16">
        <v>14000</v>
      </c>
      <c r="H281" s="25">
        <v>0.0052</v>
      </c>
      <c r="I281" s="18">
        <f t="shared" si="9"/>
        <v>72.8</v>
      </c>
    </row>
    <row r="282" customHeight="1" spans="1:9">
      <c r="A282" s="11"/>
      <c r="B282" s="11">
        <v>46001</v>
      </c>
      <c r="C282" s="30"/>
      <c r="D282" s="14"/>
      <c r="E282" s="15"/>
      <c r="F282" s="15" t="s">
        <v>20</v>
      </c>
      <c r="G282" s="16">
        <v>14420</v>
      </c>
      <c r="H282" s="25">
        <v>0.144</v>
      </c>
      <c r="I282" s="18">
        <f t="shared" si="9"/>
        <v>2076.48</v>
      </c>
    </row>
    <row r="283" customHeight="1" spans="1:9">
      <c r="A283" s="11">
        <v>46001</v>
      </c>
      <c r="B283" s="12">
        <v>46014</v>
      </c>
      <c r="C283" s="47">
        <v>93220</v>
      </c>
      <c r="D283" s="48" t="s">
        <v>183</v>
      </c>
      <c r="E283" s="15" t="s">
        <v>184</v>
      </c>
      <c r="F283" s="15" t="s">
        <v>13</v>
      </c>
      <c r="G283" s="16">
        <v>13002</v>
      </c>
      <c r="H283" s="49">
        <v>0.04</v>
      </c>
      <c r="I283" s="18">
        <f t="shared" si="9"/>
        <v>520.08</v>
      </c>
    </row>
    <row r="284" customHeight="1" spans="1:9">
      <c r="A284" s="11"/>
      <c r="B284" s="19"/>
      <c r="C284" s="50"/>
      <c r="D284" s="48"/>
      <c r="E284" s="15"/>
      <c r="F284" s="16" t="s">
        <v>14</v>
      </c>
      <c r="G284" s="16">
        <v>13002</v>
      </c>
      <c r="H284" s="51"/>
      <c r="I284" s="18">
        <f t="shared" si="9"/>
        <v>0</v>
      </c>
    </row>
    <row r="285" customHeight="1" spans="1:9">
      <c r="A285" s="11"/>
      <c r="B285" s="12">
        <v>46014</v>
      </c>
      <c r="C285" s="50"/>
      <c r="D285" s="48"/>
      <c r="E285" s="15"/>
      <c r="F285" s="16" t="s">
        <v>95</v>
      </c>
      <c r="G285" s="16">
        <v>52008</v>
      </c>
      <c r="H285" s="25">
        <v>0.0065</v>
      </c>
      <c r="I285" s="18">
        <f t="shared" si="9"/>
        <v>338.052</v>
      </c>
    </row>
    <row r="286" customHeight="1" spans="1:9">
      <c r="A286" s="11"/>
      <c r="B286" s="19"/>
      <c r="C286" s="50"/>
      <c r="D286" s="48"/>
      <c r="E286" s="15"/>
      <c r="F286" s="15" t="s">
        <v>58</v>
      </c>
      <c r="G286" s="16">
        <v>13002</v>
      </c>
      <c r="H286" s="25">
        <v>0.023</v>
      </c>
      <c r="I286" s="18">
        <f t="shared" si="9"/>
        <v>299.046</v>
      </c>
    </row>
    <row r="287" customHeight="1" spans="1:9">
      <c r="A287" s="11"/>
      <c r="B287" s="26">
        <v>46008</v>
      </c>
      <c r="C287" s="50"/>
      <c r="D287" s="48"/>
      <c r="E287" s="15"/>
      <c r="F287" s="16" t="s">
        <v>118</v>
      </c>
      <c r="G287" s="16">
        <v>13392</v>
      </c>
      <c r="H287" s="25">
        <v>0.097</v>
      </c>
      <c r="I287" s="18">
        <f t="shared" si="9"/>
        <v>1299.024</v>
      </c>
    </row>
    <row r="288" customHeight="1" spans="1:9">
      <c r="A288" s="11">
        <v>46002</v>
      </c>
      <c r="B288" s="23">
        <v>46015</v>
      </c>
      <c r="C288" s="13" t="s">
        <v>185</v>
      </c>
      <c r="D288" s="14" t="s">
        <v>186</v>
      </c>
      <c r="E288" s="15" t="s">
        <v>187</v>
      </c>
      <c r="F288" s="15" t="s">
        <v>13</v>
      </c>
      <c r="G288" s="16">
        <v>10000</v>
      </c>
      <c r="H288" s="17">
        <v>0.05</v>
      </c>
      <c r="I288" s="18">
        <f t="shared" si="9"/>
        <v>500</v>
      </c>
    </row>
    <row r="289" customHeight="1" spans="1:9">
      <c r="A289" s="11"/>
      <c r="B289" s="23"/>
      <c r="C289" s="20"/>
      <c r="D289" s="21"/>
      <c r="E289" s="15"/>
      <c r="F289" s="16" t="s">
        <v>14</v>
      </c>
      <c r="G289" s="16">
        <v>10000</v>
      </c>
      <c r="H289" s="22"/>
      <c r="I289" s="18">
        <f t="shared" si="9"/>
        <v>0</v>
      </c>
    </row>
    <row r="290" customHeight="1" spans="1:9">
      <c r="A290" s="11"/>
      <c r="B290" s="19">
        <v>46006</v>
      </c>
      <c r="C290" s="20"/>
      <c r="D290" s="21"/>
      <c r="E290" s="15"/>
      <c r="F290" s="16" t="s">
        <v>86</v>
      </c>
      <c r="G290" s="16">
        <v>50000</v>
      </c>
      <c r="H290" s="25">
        <v>0.0072</v>
      </c>
      <c r="I290" s="18">
        <f t="shared" si="9"/>
        <v>360</v>
      </c>
    </row>
    <row r="291" customHeight="1" spans="1:9">
      <c r="A291" s="11"/>
      <c r="B291" s="12">
        <v>46004</v>
      </c>
      <c r="C291" s="20"/>
      <c r="D291" s="21"/>
      <c r="E291" s="15"/>
      <c r="F291" s="15" t="s">
        <v>58</v>
      </c>
      <c r="G291" s="16">
        <v>10000</v>
      </c>
      <c r="H291" s="25">
        <v>0.024</v>
      </c>
      <c r="I291" s="18">
        <f t="shared" si="9"/>
        <v>240</v>
      </c>
    </row>
    <row r="292" customHeight="1" spans="1:9">
      <c r="A292" s="11"/>
      <c r="B292" s="28"/>
      <c r="C292" s="20"/>
      <c r="D292" s="21"/>
      <c r="E292" s="15"/>
      <c r="F292" s="15" t="s">
        <v>59</v>
      </c>
      <c r="G292" s="16">
        <v>10300</v>
      </c>
      <c r="H292" s="25">
        <v>0.15</v>
      </c>
      <c r="I292" s="18">
        <f t="shared" si="9"/>
        <v>1545</v>
      </c>
    </row>
    <row r="293" customHeight="1" spans="1:9">
      <c r="A293" s="11">
        <v>46002</v>
      </c>
      <c r="B293" s="23">
        <v>46014</v>
      </c>
      <c r="C293" s="13">
        <v>43333</v>
      </c>
      <c r="D293" s="14" t="s">
        <v>188</v>
      </c>
      <c r="E293" s="15" t="s">
        <v>189</v>
      </c>
      <c r="F293" s="15" t="s">
        <v>13</v>
      </c>
      <c r="G293" s="16">
        <v>10000</v>
      </c>
      <c r="H293" s="17">
        <v>0.05</v>
      </c>
      <c r="I293" s="18">
        <f t="shared" si="9"/>
        <v>500</v>
      </c>
    </row>
    <row r="294" customHeight="1" spans="1:9">
      <c r="A294" s="11"/>
      <c r="B294" s="23"/>
      <c r="C294" s="20"/>
      <c r="D294" s="21"/>
      <c r="E294" s="15"/>
      <c r="F294" s="16" t="s">
        <v>14</v>
      </c>
      <c r="G294" s="16">
        <v>10000</v>
      </c>
      <c r="H294" s="22"/>
      <c r="I294" s="18">
        <f t="shared" si="9"/>
        <v>0</v>
      </c>
    </row>
    <row r="295" customHeight="1" spans="1:9">
      <c r="A295" s="11"/>
      <c r="B295" s="19">
        <v>46006</v>
      </c>
      <c r="C295" s="20"/>
      <c r="D295" s="21"/>
      <c r="E295" s="15"/>
      <c r="F295" s="16" t="s">
        <v>86</v>
      </c>
      <c r="G295" s="16">
        <v>50000</v>
      </c>
      <c r="H295" s="25">
        <v>0.0072</v>
      </c>
      <c r="I295" s="18">
        <f t="shared" si="9"/>
        <v>360</v>
      </c>
    </row>
    <row r="296" customHeight="1" spans="1:9">
      <c r="A296" s="11"/>
      <c r="B296" s="12">
        <v>46004</v>
      </c>
      <c r="C296" s="20"/>
      <c r="D296" s="21"/>
      <c r="E296" s="15"/>
      <c r="F296" s="15" t="s">
        <v>58</v>
      </c>
      <c r="G296" s="16">
        <v>10000</v>
      </c>
      <c r="H296" s="25">
        <v>0.024</v>
      </c>
      <c r="I296" s="18">
        <f t="shared" si="9"/>
        <v>240</v>
      </c>
    </row>
    <row r="297" customHeight="1" spans="1:9">
      <c r="A297" s="11"/>
      <c r="B297" s="28"/>
      <c r="C297" s="20"/>
      <c r="D297" s="21"/>
      <c r="E297" s="15"/>
      <c r="F297" s="15" t="s">
        <v>59</v>
      </c>
      <c r="G297" s="16">
        <v>10300</v>
      </c>
      <c r="H297" s="25">
        <v>0.15</v>
      </c>
      <c r="I297" s="18">
        <f t="shared" si="9"/>
        <v>1545</v>
      </c>
    </row>
    <row r="298" customHeight="1" spans="1:9">
      <c r="A298" s="11">
        <v>46002</v>
      </c>
      <c r="B298" s="23">
        <v>46016</v>
      </c>
      <c r="C298" s="13">
        <v>45312</v>
      </c>
      <c r="D298" s="48" t="s">
        <v>190</v>
      </c>
      <c r="E298" s="15" t="s">
        <v>191</v>
      </c>
      <c r="F298" s="15" t="s">
        <v>144</v>
      </c>
      <c r="G298" s="16">
        <v>10000</v>
      </c>
      <c r="H298" s="17">
        <v>0.05</v>
      </c>
      <c r="I298" s="18">
        <f t="shared" si="9"/>
        <v>500</v>
      </c>
    </row>
    <row r="299" customHeight="1" spans="1:9">
      <c r="A299" s="11"/>
      <c r="B299" s="23"/>
      <c r="C299" s="20"/>
      <c r="D299" s="57"/>
      <c r="E299" s="15"/>
      <c r="F299" s="16" t="s">
        <v>14</v>
      </c>
      <c r="G299" s="16">
        <v>10000</v>
      </c>
      <c r="H299" s="22"/>
      <c r="I299" s="18">
        <f t="shared" si="9"/>
        <v>0</v>
      </c>
    </row>
    <row r="300" customHeight="1" spans="1:9">
      <c r="A300" s="11"/>
      <c r="B300" s="19">
        <v>46022</v>
      </c>
      <c r="C300" s="20"/>
      <c r="D300" s="57"/>
      <c r="E300" s="15"/>
      <c r="F300" s="16" t="s">
        <v>86</v>
      </c>
      <c r="G300" s="16">
        <v>50000</v>
      </c>
      <c r="H300" s="25">
        <v>0.0072</v>
      </c>
      <c r="I300" s="18">
        <f t="shared" si="9"/>
        <v>360</v>
      </c>
    </row>
    <row r="301" customHeight="1" spans="1:9">
      <c r="A301" s="11"/>
      <c r="B301" s="26">
        <v>46005</v>
      </c>
      <c r="C301" s="20"/>
      <c r="D301" s="57"/>
      <c r="E301" s="15"/>
      <c r="F301" s="15" t="s">
        <v>58</v>
      </c>
      <c r="G301" s="16">
        <v>10000</v>
      </c>
      <c r="H301" s="25">
        <v>0.024</v>
      </c>
      <c r="I301" s="18">
        <f t="shared" si="9"/>
        <v>240</v>
      </c>
    </row>
    <row r="302" customHeight="1" spans="1:9">
      <c r="A302" s="11"/>
      <c r="B302" s="27">
        <v>46006</v>
      </c>
      <c r="C302" s="20"/>
      <c r="D302" s="57"/>
      <c r="E302" s="15"/>
      <c r="F302" s="15" t="s">
        <v>59</v>
      </c>
      <c r="G302" s="16">
        <v>10300</v>
      </c>
      <c r="H302" s="25">
        <v>0.15</v>
      </c>
      <c r="I302" s="18">
        <f t="shared" si="9"/>
        <v>1545</v>
      </c>
    </row>
    <row r="303" customHeight="1" spans="1:9">
      <c r="A303" s="11">
        <v>46002</v>
      </c>
      <c r="B303" s="11">
        <v>46014</v>
      </c>
      <c r="C303" s="41" t="s">
        <v>192</v>
      </c>
      <c r="D303" s="14" t="s">
        <v>193</v>
      </c>
      <c r="E303" s="15" t="s">
        <v>194</v>
      </c>
      <c r="F303" s="15" t="s">
        <v>13</v>
      </c>
      <c r="G303" s="16">
        <v>4000</v>
      </c>
      <c r="H303" s="25">
        <v>0.05</v>
      </c>
      <c r="I303" s="18">
        <f t="shared" si="9"/>
        <v>200</v>
      </c>
    </row>
    <row r="304" customHeight="1" spans="1:9">
      <c r="A304" s="11"/>
      <c r="B304" s="11"/>
      <c r="C304" s="30"/>
      <c r="D304" s="21"/>
      <c r="E304" s="15"/>
      <c r="F304" s="16" t="s">
        <v>14</v>
      </c>
      <c r="G304" s="16">
        <v>4000</v>
      </c>
      <c r="H304" s="25"/>
      <c r="I304" s="18">
        <f t="shared" si="9"/>
        <v>0</v>
      </c>
    </row>
    <row r="305" customHeight="1" spans="1:9">
      <c r="A305" s="11"/>
      <c r="B305" s="40">
        <v>46007</v>
      </c>
      <c r="C305" s="30"/>
      <c r="D305" s="21"/>
      <c r="E305" s="15"/>
      <c r="F305" s="16" t="s">
        <v>15</v>
      </c>
      <c r="G305" s="16">
        <v>16000</v>
      </c>
      <c r="H305" s="25">
        <v>0.0072</v>
      </c>
      <c r="I305" s="18">
        <f t="shared" si="9"/>
        <v>115.2</v>
      </c>
    </row>
    <row r="306" customHeight="1" spans="1:9">
      <c r="A306" s="11"/>
      <c r="B306" s="31"/>
      <c r="C306" s="30"/>
      <c r="D306" s="21"/>
      <c r="E306" s="15"/>
      <c r="F306" s="16" t="s">
        <v>16</v>
      </c>
      <c r="G306" s="16">
        <v>4000</v>
      </c>
      <c r="H306" s="25">
        <v>0.0052</v>
      </c>
      <c r="I306" s="18">
        <f t="shared" ref="I306:I337" si="10">G306*H306</f>
        <v>20.8</v>
      </c>
    </row>
    <row r="307" customHeight="1" spans="1:9">
      <c r="A307" s="11"/>
      <c r="B307" s="11">
        <v>46006</v>
      </c>
      <c r="C307" s="30"/>
      <c r="D307" s="21"/>
      <c r="E307" s="15"/>
      <c r="F307" s="15" t="s">
        <v>20</v>
      </c>
      <c r="G307" s="16">
        <v>4120</v>
      </c>
      <c r="H307" s="25">
        <v>0.15</v>
      </c>
      <c r="I307" s="18">
        <f t="shared" si="10"/>
        <v>618</v>
      </c>
    </row>
    <row r="308" customHeight="1" spans="1:9">
      <c r="A308" s="11">
        <v>46007</v>
      </c>
      <c r="B308" s="12">
        <v>46011</v>
      </c>
      <c r="C308" s="47">
        <v>46418</v>
      </c>
      <c r="D308" s="48" t="s">
        <v>195</v>
      </c>
      <c r="E308" s="15" t="s">
        <v>196</v>
      </c>
      <c r="F308" s="15" t="s">
        <v>13</v>
      </c>
      <c r="G308" s="16">
        <v>600</v>
      </c>
      <c r="H308" s="58">
        <v>0.04</v>
      </c>
      <c r="I308" s="18">
        <f t="shared" si="10"/>
        <v>24</v>
      </c>
    </row>
    <row r="309" customHeight="1" spans="1:9">
      <c r="A309" s="11"/>
      <c r="B309" s="19"/>
      <c r="C309" s="47"/>
      <c r="D309" s="48"/>
      <c r="E309" s="15"/>
      <c r="F309" s="16" t="s">
        <v>14</v>
      </c>
      <c r="G309" s="16">
        <v>600</v>
      </c>
      <c r="H309" s="59"/>
      <c r="I309" s="18">
        <f t="shared" si="10"/>
        <v>0</v>
      </c>
    </row>
    <row r="310" customHeight="1" spans="1:9">
      <c r="A310" s="11"/>
      <c r="B310" s="19"/>
      <c r="C310" s="47"/>
      <c r="D310" s="48"/>
      <c r="E310" s="15"/>
      <c r="F310" s="16" t="s">
        <v>197</v>
      </c>
      <c r="G310" s="16">
        <v>2400</v>
      </c>
      <c r="H310" s="60">
        <v>0.0065</v>
      </c>
      <c r="I310" s="18">
        <f t="shared" si="10"/>
        <v>15.6</v>
      </c>
    </row>
    <row r="311" customHeight="1" spans="1:9">
      <c r="A311" s="11"/>
      <c r="B311" s="19"/>
      <c r="C311" s="47"/>
      <c r="D311" s="48"/>
      <c r="E311" s="15"/>
      <c r="F311" s="15" t="s">
        <v>58</v>
      </c>
      <c r="G311" s="16">
        <v>600</v>
      </c>
      <c r="H311" s="61">
        <v>0.023</v>
      </c>
      <c r="I311" s="18">
        <f t="shared" si="10"/>
        <v>13.8</v>
      </c>
    </row>
    <row r="312" customHeight="1" spans="1:9">
      <c r="A312" s="11"/>
      <c r="B312" s="28"/>
      <c r="C312" s="47"/>
      <c r="D312" s="48"/>
      <c r="E312" s="15"/>
      <c r="F312" s="16" t="s">
        <v>118</v>
      </c>
      <c r="G312" s="16">
        <v>618</v>
      </c>
      <c r="H312" s="61">
        <v>0.097</v>
      </c>
      <c r="I312" s="18">
        <f t="shared" si="10"/>
        <v>59.946</v>
      </c>
    </row>
    <row r="313" customHeight="1" spans="1:9">
      <c r="A313" s="11">
        <v>46007</v>
      </c>
      <c r="B313" s="40">
        <v>46013</v>
      </c>
      <c r="C313" s="42" t="s">
        <v>198</v>
      </c>
      <c r="D313" s="14" t="s">
        <v>199</v>
      </c>
      <c r="E313" s="15" t="s">
        <v>200</v>
      </c>
      <c r="F313" s="15" t="s">
        <v>13</v>
      </c>
      <c r="G313" s="16">
        <v>44500</v>
      </c>
      <c r="H313" s="25">
        <v>0.04</v>
      </c>
      <c r="I313" s="18">
        <f t="shared" si="10"/>
        <v>1780</v>
      </c>
    </row>
    <row r="314" customHeight="1" spans="1:9">
      <c r="A314" s="11"/>
      <c r="B314" s="31"/>
      <c r="C314" s="43"/>
      <c r="D314" s="14"/>
      <c r="E314" s="15"/>
      <c r="F314" s="16" t="s">
        <v>14</v>
      </c>
      <c r="G314" s="16">
        <v>44500</v>
      </c>
      <c r="H314" s="25"/>
      <c r="I314" s="18">
        <f t="shared" si="10"/>
        <v>0</v>
      </c>
    </row>
    <row r="315" customHeight="1" spans="1:9">
      <c r="A315" s="11"/>
      <c r="B315" s="31"/>
      <c r="C315" s="43"/>
      <c r="D315" s="14"/>
      <c r="E315" s="15"/>
      <c r="F315" s="16" t="s">
        <v>108</v>
      </c>
      <c r="G315" s="16">
        <v>44500</v>
      </c>
      <c r="H315" s="25">
        <v>0.0282</v>
      </c>
      <c r="I315" s="18">
        <f t="shared" si="10"/>
        <v>1254.9</v>
      </c>
    </row>
    <row r="316" customHeight="1" spans="1:9">
      <c r="A316" s="11"/>
      <c r="B316" s="11">
        <v>46011</v>
      </c>
      <c r="C316" s="43"/>
      <c r="D316" s="14"/>
      <c r="E316" s="15"/>
      <c r="F316" s="16" t="s">
        <v>15</v>
      </c>
      <c r="G316" s="16">
        <v>178000</v>
      </c>
      <c r="H316" s="25">
        <v>0.0065</v>
      </c>
      <c r="I316" s="18">
        <f t="shared" si="10"/>
        <v>1157</v>
      </c>
    </row>
    <row r="317" customHeight="1" spans="1:9">
      <c r="A317" s="11"/>
      <c r="B317" s="11"/>
      <c r="C317" s="43"/>
      <c r="D317" s="14"/>
      <c r="E317" s="15"/>
      <c r="F317" s="16" t="s">
        <v>16</v>
      </c>
      <c r="G317" s="16">
        <v>44500</v>
      </c>
      <c r="H317" s="25">
        <v>0.0052</v>
      </c>
      <c r="I317" s="18">
        <f t="shared" si="10"/>
        <v>231.4</v>
      </c>
    </row>
    <row r="318" customHeight="1" spans="1:9">
      <c r="A318" s="11"/>
      <c r="B318" s="11">
        <v>46013</v>
      </c>
      <c r="C318" s="43"/>
      <c r="D318" s="14"/>
      <c r="E318" s="15"/>
      <c r="F318" s="15" t="s">
        <v>20</v>
      </c>
      <c r="G318" s="16">
        <v>45835</v>
      </c>
      <c r="H318" s="25">
        <v>0.144</v>
      </c>
      <c r="I318" s="18">
        <f t="shared" si="10"/>
        <v>6600.24</v>
      </c>
    </row>
    <row r="319" customHeight="1" spans="1:9">
      <c r="A319" s="11">
        <v>46007</v>
      </c>
      <c r="B319" s="40">
        <v>46013</v>
      </c>
      <c r="C319" s="42" t="s">
        <v>201</v>
      </c>
      <c r="D319" s="14" t="s">
        <v>202</v>
      </c>
      <c r="E319" s="15" t="s">
        <v>203</v>
      </c>
      <c r="F319" s="15" t="s">
        <v>13</v>
      </c>
      <c r="G319" s="16">
        <v>6510</v>
      </c>
      <c r="H319" s="25">
        <v>0.04</v>
      </c>
      <c r="I319" s="18">
        <f t="shared" si="10"/>
        <v>260.4</v>
      </c>
    </row>
    <row r="320" customHeight="1" spans="1:9">
      <c r="A320" s="11"/>
      <c r="B320" s="31"/>
      <c r="C320" s="43"/>
      <c r="D320" s="21"/>
      <c r="E320" s="15"/>
      <c r="F320" s="16" t="s">
        <v>14</v>
      </c>
      <c r="G320" s="16">
        <v>6510</v>
      </c>
      <c r="H320" s="25"/>
      <c r="I320" s="18">
        <f t="shared" si="10"/>
        <v>0</v>
      </c>
    </row>
    <row r="321" customHeight="1" spans="1:9">
      <c r="A321" s="11"/>
      <c r="B321" s="31"/>
      <c r="C321" s="43"/>
      <c r="D321" s="21"/>
      <c r="E321" s="15"/>
      <c r="F321" s="16" t="s">
        <v>108</v>
      </c>
      <c r="G321" s="16">
        <v>6510</v>
      </c>
      <c r="H321" s="25">
        <v>0.0282</v>
      </c>
      <c r="I321" s="18">
        <f t="shared" si="10"/>
        <v>183.582</v>
      </c>
    </row>
    <row r="322" customHeight="1" spans="1:9">
      <c r="A322" s="11"/>
      <c r="B322" s="40">
        <v>46011</v>
      </c>
      <c r="C322" s="43"/>
      <c r="D322" s="21"/>
      <c r="E322" s="15"/>
      <c r="F322" s="16" t="s">
        <v>15</v>
      </c>
      <c r="G322" s="16">
        <v>26040</v>
      </c>
      <c r="H322" s="25">
        <v>0.0065</v>
      </c>
      <c r="I322" s="18">
        <f t="shared" si="10"/>
        <v>169.26</v>
      </c>
    </row>
    <row r="323" customHeight="1" spans="1:9">
      <c r="A323" s="11"/>
      <c r="B323" s="31"/>
      <c r="C323" s="43"/>
      <c r="D323" s="21"/>
      <c r="E323" s="15"/>
      <c r="F323" s="16" t="s">
        <v>16</v>
      </c>
      <c r="G323" s="16">
        <v>6510</v>
      </c>
      <c r="H323" s="25">
        <v>0.0052</v>
      </c>
      <c r="I323" s="18">
        <f t="shared" si="10"/>
        <v>33.852</v>
      </c>
    </row>
    <row r="324" customHeight="1" spans="1:9">
      <c r="A324" s="11"/>
      <c r="B324" s="38"/>
      <c r="C324" s="43"/>
      <c r="D324" s="21"/>
      <c r="E324" s="15"/>
      <c r="F324" s="15" t="s">
        <v>20</v>
      </c>
      <c r="G324" s="16">
        <v>6705</v>
      </c>
      <c r="H324" s="25">
        <v>0.144</v>
      </c>
      <c r="I324" s="18">
        <f t="shared" si="10"/>
        <v>965.52</v>
      </c>
    </row>
    <row r="325" customHeight="1" spans="1:9">
      <c r="A325" s="11">
        <v>46007</v>
      </c>
      <c r="B325" s="11">
        <v>46022</v>
      </c>
      <c r="C325" s="29">
        <v>46421</v>
      </c>
      <c r="D325" s="14" t="s">
        <v>204</v>
      </c>
      <c r="E325" s="15" t="s">
        <v>205</v>
      </c>
      <c r="F325" s="15" t="s">
        <v>13</v>
      </c>
      <c r="G325" s="16">
        <v>1602</v>
      </c>
      <c r="H325" s="25">
        <v>0.04</v>
      </c>
      <c r="I325" s="18">
        <f t="shared" si="10"/>
        <v>64.08</v>
      </c>
    </row>
    <row r="326" customHeight="1" spans="1:9">
      <c r="A326" s="11"/>
      <c r="B326" s="11"/>
      <c r="C326" s="30"/>
      <c r="D326" s="14"/>
      <c r="E326" s="15"/>
      <c r="F326" s="16" t="s">
        <v>14</v>
      </c>
      <c r="G326" s="16">
        <v>1602</v>
      </c>
      <c r="H326" s="25"/>
      <c r="I326" s="18">
        <f t="shared" si="10"/>
        <v>0</v>
      </c>
    </row>
    <row r="327" customHeight="1" spans="1:9">
      <c r="A327" s="11"/>
      <c r="B327" s="11"/>
      <c r="C327" s="30"/>
      <c r="D327" s="14"/>
      <c r="E327" s="15"/>
      <c r="F327" s="16" t="s">
        <v>68</v>
      </c>
      <c r="G327" s="16">
        <v>1602</v>
      </c>
      <c r="H327" s="25">
        <v>0.0282</v>
      </c>
      <c r="I327" s="18">
        <f t="shared" si="10"/>
        <v>45.1764</v>
      </c>
    </row>
    <row r="328" customHeight="1" spans="1:9">
      <c r="A328" s="11"/>
      <c r="B328" s="40">
        <v>46011</v>
      </c>
      <c r="C328" s="30"/>
      <c r="D328" s="14"/>
      <c r="E328" s="15"/>
      <c r="F328" s="16" t="s">
        <v>15</v>
      </c>
      <c r="G328" s="16">
        <v>6408</v>
      </c>
      <c r="H328" s="25">
        <v>0.0065</v>
      </c>
      <c r="I328" s="18">
        <f t="shared" si="10"/>
        <v>41.652</v>
      </c>
    </row>
    <row r="329" customHeight="1" spans="1:9">
      <c r="A329" s="11"/>
      <c r="B329" s="31"/>
      <c r="C329" s="30"/>
      <c r="D329" s="14"/>
      <c r="E329" s="15"/>
      <c r="F329" s="16" t="s">
        <v>16</v>
      </c>
      <c r="G329" s="16">
        <v>1602</v>
      </c>
      <c r="H329" s="25">
        <v>0.0052</v>
      </c>
      <c r="I329" s="18">
        <f t="shared" si="10"/>
        <v>8.3304</v>
      </c>
    </row>
    <row r="330" customHeight="1" spans="1:9">
      <c r="A330" s="11"/>
      <c r="B330" s="38"/>
      <c r="C330" s="30"/>
      <c r="D330" s="14"/>
      <c r="E330" s="15"/>
      <c r="F330" s="15" t="s">
        <v>20</v>
      </c>
      <c r="G330" s="16">
        <v>1650</v>
      </c>
      <c r="H330" s="25">
        <v>0.144</v>
      </c>
      <c r="I330" s="18">
        <f t="shared" si="10"/>
        <v>237.6</v>
      </c>
    </row>
    <row r="331" customHeight="1" spans="1:9">
      <c r="A331" s="11">
        <v>46007</v>
      </c>
      <c r="B331" s="40">
        <v>46013</v>
      </c>
      <c r="C331" s="42">
        <v>46369</v>
      </c>
      <c r="D331" s="14" t="s">
        <v>206</v>
      </c>
      <c r="E331" s="15" t="s">
        <v>207</v>
      </c>
      <c r="F331" s="15" t="s">
        <v>13</v>
      </c>
      <c r="G331" s="16">
        <v>2000</v>
      </c>
      <c r="H331" s="25">
        <v>0.04</v>
      </c>
      <c r="I331" s="18">
        <f t="shared" si="10"/>
        <v>80</v>
      </c>
    </row>
    <row r="332" customHeight="1" spans="1:9">
      <c r="A332" s="11"/>
      <c r="B332" s="31"/>
      <c r="C332" s="43"/>
      <c r="D332" s="14"/>
      <c r="E332" s="15"/>
      <c r="F332" s="16" t="s">
        <v>14</v>
      </c>
      <c r="G332" s="16">
        <v>2000</v>
      </c>
      <c r="H332" s="25"/>
      <c r="I332" s="18">
        <f t="shared" si="10"/>
        <v>0</v>
      </c>
    </row>
    <row r="333" customHeight="1" spans="1:9">
      <c r="A333" s="11"/>
      <c r="B333" s="31"/>
      <c r="C333" s="43"/>
      <c r="D333" s="14"/>
      <c r="E333" s="15"/>
      <c r="F333" s="16" t="s">
        <v>108</v>
      </c>
      <c r="G333" s="16">
        <v>2000</v>
      </c>
      <c r="H333" s="25">
        <v>0.0282</v>
      </c>
      <c r="I333" s="18">
        <f t="shared" si="10"/>
        <v>56.4</v>
      </c>
    </row>
    <row r="334" customHeight="1" spans="1:9">
      <c r="A334" s="11"/>
      <c r="B334" s="40">
        <v>46011</v>
      </c>
      <c r="C334" s="43"/>
      <c r="D334" s="14"/>
      <c r="E334" s="15"/>
      <c r="F334" s="16" t="s">
        <v>15</v>
      </c>
      <c r="G334" s="16">
        <v>8000</v>
      </c>
      <c r="H334" s="25">
        <v>0.0065</v>
      </c>
      <c r="I334" s="18">
        <f t="shared" si="10"/>
        <v>52</v>
      </c>
    </row>
    <row r="335" customHeight="1" spans="1:9">
      <c r="A335" s="11"/>
      <c r="B335" s="31"/>
      <c r="C335" s="43"/>
      <c r="D335" s="14"/>
      <c r="E335" s="15"/>
      <c r="F335" s="16" t="s">
        <v>16</v>
      </c>
      <c r="G335" s="16">
        <v>2000</v>
      </c>
      <c r="H335" s="25">
        <v>0.0052</v>
      </c>
      <c r="I335" s="18">
        <f t="shared" si="10"/>
        <v>10.4</v>
      </c>
    </row>
    <row r="336" customHeight="1" spans="1:9">
      <c r="A336" s="11"/>
      <c r="B336" s="38"/>
      <c r="C336" s="43"/>
      <c r="D336" s="14"/>
      <c r="E336" s="15"/>
      <c r="F336" s="15" t="s">
        <v>20</v>
      </c>
      <c r="G336" s="16">
        <v>2060</v>
      </c>
      <c r="H336" s="25">
        <v>0.144</v>
      </c>
      <c r="I336" s="18">
        <f t="shared" si="10"/>
        <v>296.64</v>
      </c>
    </row>
    <row r="337" customHeight="1" spans="1:9">
      <c r="A337" s="11">
        <v>46008</v>
      </c>
      <c r="B337" s="12">
        <v>46014</v>
      </c>
      <c r="C337" s="13">
        <v>46404</v>
      </c>
      <c r="D337" s="14" t="s">
        <v>208</v>
      </c>
      <c r="E337" s="15" t="s">
        <v>209</v>
      </c>
      <c r="F337" s="15" t="s">
        <v>13</v>
      </c>
      <c r="G337" s="16">
        <v>1600</v>
      </c>
      <c r="H337" s="17">
        <v>0.05</v>
      </c>
      <c r="I337" s="18">
        <f t="shared" si="10"/>
        <v>80</v>
      </c>
    </row>
    <row r="338" customHeight="1" spans="1:9">
      <c r="A338" s="11"/>
      <c r="B338" s="19"/>
      <c r="C338" s="20"/>
      <c r="D338" s="21"/>
      <c r="E338" s="15"/>
      <c r="F338" s="16" t="s">
        <v>14</v>
      </c>
      <c r="G338" s="16">
        <v>1600</v>
      </c>
      <c r="H338" s="22"/>
      <c r="I338" s="18">
        <f t="shared" ref="I338:I369" si="11">G338*H338</f>
        <v>0</v>
      </c>
    </row>
    <row r="339" customHeight="1" spans="1:9">
      <c r="A339" s="11"/>
      <c r="B339" s="12">
        <v>46015</v>
      </c>
      <c r="C339" s="20"/>
      <c r="D339" s="21"/>
      <c r="E339" s="15"/>
      <c r="F339" s="16" t="s">
        <v>62</v>
      </c>
      <c r="G339" s="16">
        <f>600*5</f>
        <v>3000</v>
      </c>
      <c r="H339" s="25">
        <v>0.0072</v>
      </c>
      <c r="I339" s="18">
        <f t="shared" si="11"/>
        <v>21.6</v>
      </c>
    </row>
    <row r="340" customHeight="1" spans="1:9">
      <c r="A340" s="11"/>
      <c r="B340" s="19"/>
      <c r="C340" s="20"/>
      <c r="D340" s="21"/>
      <c r="E340" s="15"/>
      <c r="F340" s="16" t="s">
        <v>57</v>
      </c>
      <c r="G340" s="16">
        <f>1000*4</f>
        <v>4000</v>
      </c>
      <c r="H340" s="25">
        <v>0.0072</v>
      </c>
      <c r="I340" s="18">
        <f t="shared" si="11"/>
        <v>28.8</v>
      </c>
    </row>
    <row r="341" customHeight="1" spans="1:9">
      <c r="A341" s="11"/>
      <c r="B341" s="28"/>
      <c r="C341" s="20"/>
      <c r="D341" s="21"/>
      <c r="E341" s="15"/>
      <c r="F341" s="15" t="s">
        <v>58</v>
      </c>
      <c r="G341" s="16">
        <v>1600</v>
      </c>
      <c r="H341" s="25">
        <v>0.024</v>
      </c>
      <c r="I341" s="18">
        <f t="shared" si="11"/>
        <v>38.4</v>
      </c>
    </row>
    <row r="342" customHeight="1" spans="1:9">
      <c r="A342" s="11"/>
      <c r="B342" s="27">
        <v>46009</v>
      </c>
      <c r="C342" s="20"/>
      <c r="D342" s="21"/>
      <c r="E342" s="15"/>
      <c r="F342" s="15" t="s">
        <v>59</v>
      </c>
      <c r="G342" s="16">
        <f>1600*1.03</f>
        <v>1648</v>
      </c>
      <c r="H342" s="25">
        <v>0.15</v>
      </c>
      <c r="I342" s="18">
        <f t="shared" si="11"/>
        <v>247.2</v>
      </c>
    </row>
    <row r="343" customHeight="1" spans="1:9">
      <c r="A343" s="11">
        <v>46008</v>
      </c>
      <c r="B343" s="23">
        <v>46014</v>
      </c>
      <c r="C343" s="15" t="s">
        <v>210</v>
      </c>
      <c r="D343" s="14" t="s">
        <v>211</v>
      </c>
      <c r="E343" s="15" t="s">
        <v>212</v>
      </c>
      <c r="F343" s="15" t="s">
        <v>13</v>
      </c>
      <c r="G343" s="16">
        <v>10000</v>
      </c>
      <c r="H343" s="17">
        <v>0.05</v>
      </c>
      <c r="I343" s="18">
        <f t="shared" si="11"/>
        <v>500</v>
      </c>
    </row>
    <row r="344" customHeight="1" spans="1:9">
      <c r="A344" s="11"/>
      <c r="B344" s="23"/>
      <c r="C344" s="15"/>
      <c r="D344" s="21"/>
      <c r="E344" s="15"/>
      <c r="F344" s="16" t="s">
        <v>14</v>
      </c>
      <c r="G344" s="16">
        <v>10000</v>
      </c>
      <c r="H344" s="22"/>
      <c r="I344" s="18">
        <f t="shared" si="11"/>
        <v>0</v>
      </c>
    </row>
    <row r="345" customHeight="1" spans="1:9">
      <c r="A345" s="11"/>
      <c r="B345" s="12">
        <v>46014</v>
      </c>
      <c r="C345" s="15"/>
      <c r="D345" s="21"/>
      <c r="E345" s="15"/>
      <c r="F345" s="16" t="s">
        <v>56</v>
      </c>
      <c r="G345" s="16">
        <f>10000*5</f>
        <v>50000</v>
      </c>
      <c r="H345" s="25">
        <v>0.0072</v>
      </c>
      <c r="I345" s="18">
        <f t="shared" si="11"/>
        <v>360</v>
      </c>
    </row>
    <row r="346" customHeight="1" spans="1:9">
      <c r="A346" s="11"/>
      <c r="B346" s="28"/>
      <c r="C346" s="15"/>
      <c r="D346" s="21"/>
      <c r="E346" s="15"/>
      <c r="F346" s="15" t="s">
        <v>58</v>
      </c>
      <c r="G346" s="16">
        <v>10000</v>
      </c>
      <c r="H346" s="25">
        <v>0.024</v>
      </c>
      <c r="I346" s="18">
        <f t="shared" si="11"/>
        <v>240</v>
      </c>
    </row>
    <row r="347" customHeight="1" spans="1:9">
      <c r="A347" s="11"/>
      <c r="B347" s="27">
        <v>46013</v>
      </c>
      <c r="C347" s="15"/>
      <c r="D347" s="21"/>
      <c r="E347" s="15"/>
      <c r="F347" s="15" t="s">
        <v>59</v>
      </c>
      <c r="G347" s="16">
        <f>10000*1.03</f>
        <v>10300</v>
      </c>
      <c r="H347" s="25">
        <v>0.15</v>
      </c>
      <c r="I347" s="18">
        <f t="shared" si="11"/>
        <v>1545</v>
      </c>
    </row>
    <row r="348" customHeight="1" spans="1:9">
      <c r="A348" s="11">
        <v>46008</v>
      </c>
      <c r="B348" s="12">
        <v>46014</v>
      </c>
      <c r="C348" s="13">
        <v>46376</v>
      </c>
      <c r="D348" s="14" t="s">
        <v>213</v>
      </c>
      <c r="E348" s="15" t="s">
        <v>214</v>
      </c>
      <c r="F348" s="15" t="s">
        <v>13</v>
      </c>
      <c r="G348" s="16">
        <v>7002</v>
      </c>
      <c r="H348" s="17">
        <v>0.05</v>
      </c>
      <c r="I348" s="18">
        <f t="shared" si="11"/>
        <v>350.1</v>
      </c>
    </row>
    <row r="349" customHeight="1" spans="1:9">
      <c r="A349" s="11"/>
      <c r="B349" s="19"/>
      <c r="C349" s="20"/>
      <c r="D349" s="21"/>
      <c r="E349" s="15"/>
      <c r="F349" s="16" t="s">
        <v>14</v>
      </c>
      <c r="G349" s="16">
        <v>7002</v>
      </c>
      <c r="H349" s="22"/>
      <c r="I349" s="18">
        <f t="shared" si="11"/>
        <v>0</v>
      </c>
    </row>
    <row r="350" customHeight="1" spans="1:9">
      <c r="A350" s="11"/>
      <c r="B350" s="12">
        <v>46015</v>
      </c>
      <c r="C350" s="20"/>
      <c r="D350" s="21"/>
      <c r="E350" s="15"/>
      <c r="F350" s="16" t="s">
        <v>95</v>
      </c>
      <c r="G350" s="16">
        <f>7002*4</f>
        <v>28008</v>
      </c>
      <c r="H350" s="25">
        <v>0.0072</v>
      </c>
      <c r="I350" s="18">
        <f t="shared" si="11"/>
        <v>201.6576</v>
      </c>
    </row>
    <row r="351" customHeight="1" spans="1:9">
      <c r="A351" s="11"/>
      <c r="B351" s="28"/>
      <c r="C351" s="20"/>
      <c r="D351" s="21"/>
      <c r="E351" s="15"/>
      <c r="F351" s="15" t="s">
        <v>58</v>
      </c>
      <c r="G351" s="16">
        <v>7002</v>
      </c>
      <c r="H351" s="25">
        <v>0.024</v>
      </c>
      <c r="I351" s="18">
        <f t="shared" si="11"/>
        <v>168.048</v>
      </c>
    </row>
    <row r="352" customHeight="1" spans="1:9">
      <c r="A352" s="11"/>
      <c r="B352" s="27">
        <v>46013</v>
      </c>
      <c r="C352" s="20"/>
      <c r="D352" s="21"/>
      <c r="E352" s="15"/>
      <c r="F352" s="15" t="s">
        <v>59</v>
      </c>
      <c r="G352" s="16">
        <v>7212</v>
      </c>
      <c r="H352" s="25">
        <v>0.15</v>
      </c>
      <c r="I352" s="18">
        <f t="shared" si="11"/>
        <v>1081.8</v>
      </c>
    </row>
    <row r="353" customHeight="1" spans="1:9">
      <c r="A353" s="11">
        <v>46009</v>
      </c>
      <c r="B353" s="40">
        <v>46015</v>
      </c>
      <c r="C353" s="29">
        <v>92808</v>
      </c>
      <c r="D353" s="14" t="s">
        <v>215</v>
      </c>
      <c r="E353" s="15" t="s">
        <v>216</v>
      </c>
      <c r="F353" s="16" t="s">
        <v>15</v>
      </c>
      <c r="G353" s="16">
        <f>411*4</f>
        <v>1644</v>
      </c>
      <c r="H353" s="25">
        <v>0.0072</v>
      </c>
      <c r="I353" s="18">
        <f t="shared" si="11"/>
        <v>11.8368</v>
      </c>
    </row>
    <row r="354" customHeight="1" spans="1:9">
      <c r="A354" s="11"/>
      <c r="B354" s="31"/>
      <c r="C354" s="30"/>
      <c r="D354" s="21"/>
      <c r="E354" s="15"/>
      <c r="F354" s="16" t="s">
        <v>16</v>
      </c>
      <c r="G354" s="16">
        <v>411</v>
      </c>
      <c r="H354" s="25">
        <v>0.0052</v>
      </c>
      <c r="I354" s="18">
        <f t="shared" si="11"/>
        <v>2.1372</v>
      </c>
    </row>
    <row r="355" customHeight="1" spans="1:9">
      <c r="A355" s="11"/>
      <c r="B355" s="38"/>
      <c r="C355" s="30"/>
      <c r="D355" s="21"/>
      <c r="E355" s="15"/>
      <c r="F355" s="15" t="s">
        <v>25</v>
      </c>
      <c r="G355" s="16">
        <v>411</v>
      </c>
      <c r="H355" s="25">
        <v>0.16</v>
      </c>
      <c r="I355" s="18">
        <f t="shared" si="11"/>
        <v>65.76</v>
      </c>
    </row>
    <row r="356" customHeight="1" spans="1:9">
      <c r="A356" s="11">
        <v>46009</v>
      </c>
      <c r="B356" s="40">
        <v>46015</v>
      </c>
      <c r="C356" s="29">
        <v>43974</v>
      </c>
      <c r="D356" s="14" t="s">
        <v>217</v>
      </c>
      <c r="E356" s="15" t="s">
        <v>218</v>
      </c>
      <c r="F356" s="16" t="s">
        <v>154</v>
      </c>
      <c r="G356" s="16">
        <f>136*4</f>
        <v>544</v>
      </c>
      <c r="H356" s="25">
        <v>0.0083</v>
      </c>
      <c r="I356" s="18">
        <f t="shared" si="11"/>
        <v>4.5152</v>
      </c>
    </row>
    <row r="357" customHeight="1" spans="1:9">
      <c r="A357" s="11"/>
      <c r="B357" s="31"/>
      <c r="C357" s="30"/>
      <c r="D357" s="21"/>
      <c r="E357" s="15"/>
      <c r="F357" s="16" t="s">
        <v>155</v>
      </c>
      <c r="G357" s="16">
        <v>136</v>
      </c>
      <c r="H357" s="25">
        <v>0.0058</v>
      </c>
      <c r="I357" s="18">
        <f t="shared" si="11"/>
        <v>0.7888</v>
      </c>
    </row>
    <row r="358" customHeight="1" spans="1:9">
      <c r="A358" s="11"/>
      <c r="B358" s="38"/>
      <c r="C358" s="30"/>
      <c r="D358" s="21"/>
      <c r="E358" s="15"/>
      <c r="F358" s="15" t="s">
        <v>219</v>
      </c>
      <c r="G358" s="16">
        <v>136</v>
      </c>
      <c r="H358" s="25">
        <v>0.15</v>
      </c>
      <c r="I358" s="18">
        <f t="shared" si="11"/>
        <v>20.4</v>
      </c>
    </row>
    <row r="359" customHeight="1" spans="1:9">
      <c r="A359" s="11">
        <v>46009</v>
      </c>
      <c r="B359" s="40">
        <v>46015</v>
      </c>
      <c r="C359" s="29">
        <v>43978</v>
      </c>
      <c r="D359" s="14" t="s">
        <v>220</v>
      </c>
      <c r="E359" s="15" t="s">
        <v>221</v>
      </c>
      <c r="F359" s="16" t="s">
        <v>154</v>
      </c>
      <c r="G359" s="16">
        <f>136*4</f>
        <v>544</v>
      </c>
      <c r="H359" s="25">
        <v>0.0083</v>
      </c>
      <c r="I359" s="18">
        <f t="shared" si="11"/>
        <v>4.5152</v>
      </c>
    </row>
    <row r="360" customHeight="1" spans="1:9">
      <c r="A360" s="11"/>
      <c r="B360" s="31"/>
      <c r="C360" s="30"/>
      <c r="D360" s="21"/>
      <c r="E360" s="15"/>
      <c r="F360" s="16" t="s">
        <v>155</v>
      </c>
      <c r="G360" s="16">
        <v>136</v>
      </c>
      <c r="H360" s="25">
        <v>0.0058</v>
      </c>
      <c r="I360" s="18">
        <f t="shared" si="11"/>
        <v>0.7888</v>
      </c>
    </row>
    <row r="361" customHeight="1" spans="1:9">
      <c r="A361" s="11"/>
      <c r="B361" s="38"/>
      <c r="C361" s="30"/>
      <c r="D361" s="21"/>
      <c r="E361" s="15"/>
      <c r="F361" s="15" t="s">
        <v>219</v>
      </c>
      <c r="G361" s="16">
        <v>136</v>
      </c>
      <c r="H361" s="25">
        <v>0.15</v>
      </c>
      <c r="I361" s="18">
        <f t="shared" si="11"/>
        <v>20.4</v>
      </c>
    </row>
    <row r="362" customHeight="1" spans="1:9">
      <c r="A362" s="11">
        <v>46009</v>
      </c>
      <c r="B362" s="40">
        <v>46017</v>
      </c>
      <c r="C362" s="41" t="s">
        <v>222</v>
      </c>
      <c r="D362" s="14" t="s">
        <v>223</v>
      </c>
      <c r="E362" s="15" t="s">
        <v>224</v>
      </c>
      <c r="F362" s="15" t="s">
        <v>13</v>
      </c>
      <c r="G362" s="16">
        <v>4000</v>
      </c>
      <c r="H362" s="25">
        <v>0.05</v>
      </c>
      <c r="I362" s="18">
        <f t="shared" si="11"/>
        <v>200</v>
      </c>
    </row>
    <row r="363" customHeight="1" spans="1:9">
      <c r="A363" s="11"/>
      <c r="B363" s="31"/>
      <c r="C363" s="30"/>
      <c r="D363" s="21"/>
      <c r="E363" s="15"/>
      <c r="F363" s="16" t="s">
        <v>14</v>
      </c>
      <c r="G363" s="16">
        <v>4000</v>
      </c>
      <c r="H363" s="25"/>
      <c r="I363" s="18">
        <f t="shared" si="11"/>
        <v>0</v>
      </c>
    </row>
    <row r="364" customHeight="1" spans="1:9">
      <c r="A364" s="11"/>
      <c r="B364" s="11"/>
      <c r="C364" s="30"/>
      <c r="D364" s="21"/>
      <c r="E364" s="15"/>
      <c r="F364" s="16" t="s">
        <v>225</v>
      </c>
      <c r="G364" s="16">
        <f t="shared" ref="G364:G369" si="12">2000*4</f>
        <v>8000</v>
      </c>
      <c r="H364" s="25">
        <v>0.0083</v>
      </c>
      <c r="I364" s="18">
        <f t="shared" si="11"/>
        <v>66.4</v>
      </c>
    </row>
    <row r="365" customHeight="1" spans="1:9">
      <c r="A365" s="11"/>
      <c r="B365" s="11"/>
      <c r="C365" s="30"/>
      <c r="D365" s="21"/>
      <c r="E365" s="15"/>
      <c r="F365" s="16" t="s">
        <v>155</v>
      </c>
      <c r="G365" s="16">
        <v>2000</v>
      </c>
      <c r="H365" s="25">
        <v>0.0058</v>
      </c>
      <c r="I365" s="18">
        <f t="shared" si="11"/>
        <v>11.6</v>
      </c>
    </row>
    <row r="366" customHeight="1" spans="1:9">
      <c r="A366" s="11"/>
      <c r="B366" s="11"/>
      <c r="C366" s="30"/>
      <c r="D366" s="21"/>
      <c r="E366" s="15"/>
      <c r="F366" s="16" t="s">
        <v>226</v>
      </c>
      <c r="G366" s="16">
        <f t="shared" si="12"/>
        <v>8000</v>
      </c>
      <c r="H366" s="25">
        <v>0.0083</v>
      </c>
      <c r="I366" s="18">
        <f t="shared" si="11"/>
        <v>66.4</v>
      </c>
    </row>
    <row r="367" customHeight="1" spans="1:9">
      <c r="A367" s="11"/>
      <c r="B367" s="11"/>
      <c r="C367" s="30"/>
      <c r="D367" s="21"/>
      <c r="E367" s="15"/>
      <c r="F367" s="16" t="s">
        <v>155</v>
      </c>
      <c r="G367" s="16">
        <v>2000</v>
      </c>
      <c r="H367" s="25">
        <v>0.0058</v>
      </c>
      <c r="I367" s="18">
        <f t="shared" si="11"/>
        <v>11.6</v>
      </c>
    </row>
    <row r="368" customHeight="1" spans="1:9">
      <c r="A368" s="11"/>
      <c r="B368" s="11">
        <v>46011</v>
      </c>
      <c r="C368" s="30"/>
      <c r="D368" s="21"/>
      <c r="E368" s="15"/>
      <c r="F368" s="15" t="s">
        <v>156</v>
      </c>
      <c r="G368" s="16">
        <f>4000*1.03</f>
        <v>4120</v>
      </c>
      <c r="H368" s="25">
        <v>0.15</v>
      </c>
      <c r="I368" s="18">
        <f t="shared" si="11"/>
        <v>618</v>
      </c>
    </row>
    <row r="369" customHeight="1" spans="1:9">
      <c r="A369" s="11"/>
      <c r="B369" s="40">
        <v>46017</v>
      </c>
      <c r="C369" s="30"/>
      <c r="D369" s="21"/>
      <c r="E369" s="15"/>
      <c r="F369" s="16" t="s">
        <v>227</v>
      </c>
      <c r="G369" s="16">
        <f t="shared" si="12"/>
        <v>8000</v>
      </c>
      <c r="H369" s="25">
        <v>0.0072</v>
      </c>
      <c r="I369" s="18">
        <f t="shared" si="11"/>
        <v>57.6</v>
      </c>
    </row>
    <row r="370" customHeight="1" spans="1:9">
      <c r="A370" s="11"/>
      <c r="B370" s="31"/>
      <c r="C370" s="30"/>
      <c r="D370" s="21"/>
      <c r="E370" s="15"/>
      <c r="F370" s="16" t="s">
        <v>16</v>
      </c>
      <c r="G370" s="16">
        <v>2000</v>
      </c>
      <c r="H370" s="25">
        <v>0.0052</v>
      </c>
      <c r="I370" s="18">
        <f t="shared" ref="I370:I401" si="13">G370*H370</f>
        <v>10.4</v>
      </c>
    </row>
    <row r="371" customHeight="1" spans="1:9">
      <c r="A371" s="11"/>
      <c r="B371" s="31"/>
      <c r="C371" s="30"/>
      <c r="D371" s="21"/>
      <c r="E371" s="15"/>
      <c r="F371" s="16" t="s">
        <v>228</v>
      </c>
      <c r="G371" s="16">
        <f>2000*4</f>
        <v>8000</v>
      </c>
      <c r="H371" s="25">
        <v>0.0072</v>
      </c>
      <c r="I371" s="18">
        <f t="shared" si="13"/>
        <v>57.6</v>
      </c>
    </row>
    <row r="372" customHeight="1" spans="1:9">
      <c r="A372" s="11"/>
      <c r="B372" s="38"/>
      <c r="C372" s="30"/>
      <c r="D372" s="21"/>
      <c r="E372" s="15"/>
      <c r="F372" s="16" t="s">
        <v>16</v>
      </c>
      <c r="G372" s="16">
        <v>2000</v>
      </c>
      <c r="H372" s="25">
        <v>0.0052</v>
      </c>
      <c r="I372" s="18">
        <f t="shared" si="13"/>
        <v>10.4</v>
      </c>
    </row>
    <row r="373" customHeight="1" spans="1:9">
      <c r="A373" s="11"/>
      <c r="B373" s="11">
        <v>46015</v>
      </c>
      <c r="C373" s="30"/>
      <c r="D373" s="21"/>
      <c r="E373" s="15"/>
      <c r="F373" s="15" t="s">
        <v>157</v>
      </c>
      <c r="G373" s="16">
        <f>4000*1.03</f>
        <v>4120</v>
      </c>
      <c r="H373" s="25">
        <v>0.16</v>
      </c>
      <c r="I373" s="18">
        <f t="shared" si="13"/>
        <v>659.2</v>
      </c>
    </row>
    <row r="374" customHeight="1" spans="1:9">
      <c r="A374" s="11">
        <v>46009</v>
      </c>
      <c r="B374" s="11">
        <v>46017</v>
      </c>
      <c r="C374" s="41" t="s">
        <v>229</v>
      </c>
      <c r="D374" s="14" t="s">
        <v>230</v>
      </c>
      <c r="E374" s="15" t="s">
        <v>231</v>
      </c>
      <c r="F374" s="15" t="s">
        <v>13</v>
      </c>
      <c r="G374" s="16">
        <v>1500</v>
      </c>
      <c r="H374" s="25">
        <v>0.05</v>
      </c>
      <c r="I374" s="18">
        <f t="shared" si="13"/>
        <v>75</v>
      </c>
    </row>
    <row r="375" customHeight="1" spans="1:9">
      <c r="A375" s="11"/>
      <c r="B375" s="11"/>
      <c r="C375" s="30"/>
      <c r="D375" s="21"/>
      <c r="E375" s="15"/>
      <c r="F375" s="16" t="s">
        <v>14</v>
      </c>
      <c r="G375" s="16">
        <v>1500</v>
      </c>
      <c r="H375" s="25"/>
      <c r="I375" s="18">
        <f t="shared" si="13"/>
        <v>0</v>
      </c>
    </row>
    <row r="376" customHeight="1" spans="1:9">
      <c r="A376" s="11"/>
      <c r="B376" s="31"/>
      <c r="C376" s="30"/>
      <c r="D376" s="21"/>
      <c r="E376" s="15"/>
      <c r="F376" s="16" t="s">
        <v>154</v>
      </c>
      <c r="G376" s="16">
        <f>1500*4</f>
        <v>6000</v>
      </c>
      <c r="H376" s="25">
        <v>0.0083</v>
      </c>
      <c r="I376" s="18">
        <f t="shared" si="13"/>
        <v>49.8</v>
      </c>
    </row>
    <row r="377" customHeight="1" spans="1:9">
      <c r="A377" s="11"/>
      <c r="B377" s="38"/>
      <c r="C377" s="30"/>
      <c r="D377" s="21"/>
      <c r="E377" s="15"/>
      <c r="F377" s="16" t="s">
        <v>155</v>
      </c>
      <c r="G377" s="16">
        <v>1500</v>
      </c>
      <c r="H377" s="25">
        <v>0.0058</v>
      </c>
      <c r="I377" s="18">
        <f t="shared" si="13"/>
        <v>8.7</v>
      </c>
    </row>
    <row r="378" customHeight="1" spans="1:9">
      <c r="A378" s="11"/>
      <c r="B378" s="11">
        <v>46011</v>
      </c>
      <c r="C378" s="30"/>
      <c r="D378" s="21"/>
      <c r="E378" s="15"/>
      <c r="F378" s="15" t="s">
        <v>156</v>
      </c>
      <c r="G378" s="16">
        <f>1500*1.03</f>
        <v>1545</v>
      </c>
      <c r="H378" s="25">
        <v>0.15</v>
      </c>
      <c r="I378" s="18">
        <f t="shared" si="13"/>
        <v>231.75</v>
      </c>
    </row>
    <row r="379" customHeight="1" spans="1:9">
      <c r="A379" s="11"/>
      <c r="B379" s="62">
        <v>46017</v>
      </c>
      <c r="C379" s="30"/>
      <c r="D379" s="21"/>
      <c r="E379" s="15"/>
      <c r="F379" s="16" t="s">
        <v>15</v>
      </c>
      <c r="G379" s="16">
        <f>1500*4</f>
        <v>6000</v>
      </c>
      <c r="H379" s="25">
        <v>0.0072</v>
      </c>
      <c r="I379" s="18">
        <f t="shared" si="13"/>
        <v>43.2</v>
      </c>
    </row>
    <row r="380" customHeight="1" spans="1:9">
      <c r="A380" s="11"/>
      <c r="B380" s="62"/>
      <c r="C380" s="30"/>
      <c r="D380" s="21"/>
      <c r="E380" s="15"/>
      <c r="F380" s="16" t="s">
        <v>16</v>
      </c>
      <c r="G380" s="16">
        <v>1500</v>
      </c>
      <c r="H380" s="25">
        <v>0.0052</v>
      </c>
      <c r="I380" s="18">
        <f t="shared" si="13"/>
        <v>7.8</v>
      </c>
    </row>
    <row r="381" customHeight="1" spans="1:9">
      <c r="A381" s="11"/>
      <c r="B381" s="62">
        <v>46015</v>
      </c>
      <c r="C381" s="30"/>
      <c r="D381" s="21"/>
      <c r="E381" s="15"/>
      <c r="F381" s="15" t="s">
        <v>157</v>
      </c>
      <c r="G381" s="16">
        <f>1500*1.03</f>
        <v>1545</v>
      </c>
      <c r="H381" s="25">
        <v>0.16</v>
      </c>
      <c r="I381" s="18">
        <f t="shared" si="13"/>
        <v>247.2</v>
      </c>
    </row>
    <row r="382" s="1" customFormat="1" customHeight="1" spans="1:9">
      <c r="A382" s="11">
        <v>46009</v>
      </c>
      <c r="B382" s="40">
        <v>46015</v>
      </c>
      <c r="C382" s="29" t="s">
        <v>232</v>
      </c>
      <c r="D382" s="14" t="s">
        <v>233</v>
      </c>
      <c r="E382" s="15" t="s">
        <v>234</v>
      </c>
      <c r="F382" s="15" t="s">
        <v>13</v>
      </c>
      <c r="G382" s="16">
        <v>2300</v>
      </c>
      <c r="H382" s="25">
        <v>0.05</v>
      </c>
      <c r="I382" s="18">
        <f t="shared" si="13"/>
        <v>115</v>
      </c>
    </row>
    <row r="383" s="1" customFormat="1" customHeight="1" spans="1:9">
      <c r="A383" s="11"/>
      <c r="B383" s="31"/>
      <c r="C383" s="30"/>
      <c r="D383" s="21"/>
      <c r="E383" s="15"/>
      <c r="F383" s="16" t="s">
        <v>14</v>
      </c>
      <c r="G383" s="16">
        <v>2300</v>
      </c>
      <c r="H383" s="25"/>
      <c r="I383" s="18">
        <f t="shared" si="13"/>
        <v>0</v>
      </c>
    </row>
    <row r="384" s="1" customFormat="1" customHeight="1" spans="1:9">
      <c r="A384" s="11"/>
      <c r="B384" s="40">
        <v>46013</v>
      </c>
      <c r="C384" s="30"/>
      <c r="D384" s="21"/>
      <c r="E384" s="15"/>
      <c r="F384" s="16" t="s">
        <v>15</v>
      </c>
      <c r="G384" s="16">
        <f>2300*4</f>
        <v>9200</v>
      </c>
      <c r="H384" s="25">
        <v>0.0072</v>
      </c>
      <c r="I384" s="18">
        <f t="shared" si="13"/>
        <v>66.24</v>
      </c>
    </row>
    <row r="385" s="1" customFormat="1" customHeight="1" spans="1:9">
      <c r="A385" s="11"/>
      <c r="B385" s="31"/>
      <c r="C385" s="30"/>
      <c r="D385" s="21"/>
      <c r="E385" s="15"/>
      <c r="F385" s="16" t="s">
        <v>16</v>
      </c>
      <c r="G385" s="16">
        <v>2300</v>
      </c>
      <c r="H385" s="25">
        <v>0.0052</v>
      </c>
      <c r="I385" s="18">
        <f t="shared" si="13"/>
        <v>11.96</v>
      </c>
    </row>
    <row r="386" s="1" customFormat="1" customHeight="1" spans="1:9">
      <c r="A386" s="11"/>
      <c r="B386" s="38"/>
      <c r="C386" s="30"/>
      <c r="D386" s="21"/>
      <c r="E386" s="15"/>
      <c r="F386" s="15" t="s">
        <v>20</v>
      </c>
      <c r="G386" s="16">
        <f>2300*1.03</f>
        <v>2369</v>
      </c>
      <c r="H386" s="25">
        <v>0.15</v>
      </c>
      <c r="I386" s="18">
        <f t="shared" si="13"/>
        <v>355.35</v>
      </c>
    </row>
    <row r="387" customHeight="1" spans="1:9">
      <c r="A387" s="11">
        <v>46013</v>
      </c>
      <c r="B387" s="12">
        <v>46022</v>
      </c>
      <c r="C387" s="13">
        <v>46401</v>
      </c>
      <c r="D387" s="14" t="s">
        <v>235</v>
      </c>
      <c r="E387" s="15" t="s">
        <v>236</v>
      </c>
      <c r="F387" s="15" t="s">
        <v>144</v>
      </c>
      <c r="G387" s="16">
        <v>1000</v>
      </c>
      <c r="H387" s="17">
        <v>0.05</v>
      </c>
      <c r="I387" s="18">
        <f t="shared" si="13"/>
        <v>50</v>
      </c>
    </row>
    <row r="388" customHeight="1" spans="1:9">
      <c r="A388" s="11"/>
      <c r="B388" s="19"/>
      <c r="C388" s="20"/>
      <c r="D388" s="21"/>
      <c r="E388" s="15"/>
      <c r="F388" s="16" t="s">
        <v>14</v>
      </c>
      <c r="G388" s="16">
        <v>1000</v>
      </c>
      <c r="H388" s="22"/>
      <c r="I388" s="18">
        <f t="shared" si="13"/>
        <v>0</v>
      </c>
    </row>
    <row r="389" customHeight="1" spans="1:9">
      <c r="A389" s="11"/>
      <c r="B389" s="23">
        <v>46015</v>
      </c>
      <c r="C389" s="20"/>
      <c r="D389" s="21"/>
      <c r="E389" s="15"/>
      <c r="F389" s="16" t="s">
        <v>145</v>
      </c>
      <c r="G389" s="16">
        <v>3500</v>
      </c>
      <c r="H389" s="25">
        <v>0.0072</v>
      </c>
      <c r="I389" s="18">
        <f t="shared" si="13"/>
        <v>25.2</v>
      </c>
    </row>
    <row r="390" customHeight="1" spans="1:9">
      <c r="A390" s="11"/>
      <c r="B390" s="23"/>
      <c r="C390" s="20"/>
      <c r="D390" s="21"/>
      <c r="E390" s="15"/>
      <c r="F390" s="16" t="s">
        <v>83</v>
      </c>
      <c r="G390" s="16">
        <v>1200</v>
      </c>
      <c r="H390" s="25">
        <v>0.0072</v>
      </c>
      <c r="I390" s="18">
        <f t="shared" si="13"/>
        <v>8.64</v>
      </c>
    </row>
    <row r="391" customHeight="1" spans="1:9">
      <c r="A391" s="11"/>
      <c r="B391" s="12">
        <v>46014</v>
      </c>
      <c r="C391" s="20"/>
      <c r="D391" s="21"/>
      <c r="E391" s="15"/>
      <c r="F391" s="15" t="s">
        <v>58</v>
      </c>
      <c r="G391" s="16">
        <v>1000</v>
      </c>
      <c r="H391" s="25">
        <v>0.024</v>
      </c>
      <c r="I391" s="18">
        <f t="shared" si="13"/>
        <v>24</v>
      </c>
    </row>
    <row r="392" customHeight="1" spans="1:9">
      <c r="A392" s="11"/>
      <c r="B392" s="28"/>
      <c r="C392" s="20"/>
      <c r="D392" s="21"/>
      <c r="E392" s="15"/>
      <c r="F392" s="15" t="s">
        <v>59</v>
      </c>
      <c r="G392" s="16">
        <v>1030</v>
      </c>
      <c r="H392" s="25">
        <v>0.15</v>
      </c>
      <c r="I392" s="18">
        <f t="shared" si="13"/>
        <v>154.5</v>
      </c>
    </row>
    <row r="393" customHeight="1" spans="1:9">
      <c r="A393" s="11">
        <v>46014</v>
      </c>
      <c r="B393" s="40">
        <v>46025</v>
      </c>
      <c r="C393" s="29">
        <v>47172</v>
      </c>
      <c r="D393" s="14" t="s">
        <v>237</v>
      </c>
      <c r="E393" s="15" t="s">
        <v>238</v>
      </c>
      <c r="F393" s="15" t="s">
        <v>13</v>
      </c>
      <c r="G393" s="16">
        <v>5000</v>
      </c>
      <c r="H393" s="25">
        <v>0.04</v>
      </c>
      <c r="I393" s="18">
        <f t="shared" si="13"/>
        <v>200</v>
      </c>
    </row>
    <row r="394" customHeight="1" spans="1:9">
      <c r="A394" s="11"/>
      <c r="B394" s="31"/>
      <c r="C394" s="30"/>
      <c r="D394" s="14"/>
      <c r="E394" s="15"/>
      <c r="F394" s="16" t="s">
        <v>14</v>
      </c>
      <c r="G394" s="16">
        <v>5000</v>
      </c>
      <c r="H394" s="25"/>
      <c r="I394" s="18">
        <f t="shared" si="13"/>
        <v>0</v>
      </c>
    </row>
    <row r="395" customHeight="1" spans="1:9">
      <c r="A395" s="11"/>
      <c r="B395" s="31"/>
      <c r="C395" s="30"/>
      <c r="D395" s="14"/>
      <c r="E395" s="15"/>
      <c r="F395" s="16" t="s">
        <v>68</v>
      </c>
      <c r="G395" s="16">
        <v>5000</v>
      </c>
      <c r="H395" s="25">
        <v>0.0282</v>
      </c>
      <c r="I395" s="18">
        <f t="shared" si="13"/>
        <v>141</v>
      </c>
    </row>
    <row r="396" customHeight="1" spans="1:9">
      <c r="A396" s="11"/>
      <c r="B396" s="11">
        <v>46022</v>
      </c>
      <c r="C396" s="30"/>
      <c r="D396" s="14"/>
      <c r="E396" s="15"/>
      <c r="F396" s="16" t="s">
        <v>15</v>
      </c>
      <c r="G396" s="16">
        <v>20000</v>
      </c>
      <c r="H396" s="25">
        <v>0.0065</v>
      </c>
      <c r="I396" s="18">
        <f t="shared" si="13"/>
        <v>130</v>
      </c>
    </row>
    <row r="397" customHeight="1" spans="1:9">
      <c r="A397" s="11"/>
      <c r="B397" s="11"/>
      <c r="C397" s="30"/>
      <c r="D397" s="14"/>
      <c r="E397" s="15"/>
      <c r="F397" s="16" t="s">
        <v>16</v>
      </c>
      <c r="G397" s="16">
        <v>5000</v>
      </c>
      <c r="H397" s="25">
        <v>0.0052</v>
      </c>
      <c r="I397" s="18">
        <f t="shared" si="13"/>
        <v>26</v>
      </c>
    </row>
    <row r="398" customHeight="1" spans="1:9">
      <c r="A398" s="11"/>
      <c r="B398" s="11">
        <v>46019</v>
      </c>
      <c r="C398" s="30"/>
      <c r="D398" s="14"/>
      <c r="E398" s="15"/>
      <c r="F398" s="15" t="s">
        <v>20</v>
      </c>
      <c r="G398" s="16">
        <v>5150</v>
      </c>
      <c r="H398" s="25">
        <v>0.144</v>
      </c>
      <c r="I398" s="18">
        <f t="shared" si="13"/>
        <v>741.6</v>
      </c>
    </row>
    <row r="399" customHeight="1" spans="1:9">
      <c r="A399" s="11">
        <v>46014</v>
      </c>
      <c r="B399" s="11">
        <v>46025</v>
      </c>
      <c r="C399" s="29">
        <v>47174</v>
      </c>
      <c r="D399" s="14" t="s">
        <v>239</v>
      </c>
      <c r="E399" s="15" t="s">
        <v>240</v>
      </c>
      <c r="F399" s="15" t="s">
        <v>13</v>
      </c>
      <c r="G399" s="16">
        <v>2000</v>
      </c>
      <c r="H399" s="25">
        <v>0.04</v>
      </c>
      <c r="I399" s="18">
        <f t="shared" si="13"/>
        <v>80</v>
      </c>
    </row>
    <row r="400" customHeight="1" spans="1:9">
      <c r="A400" s="11"/>
      <c r="B400" s="11"/>
      <c r="C400" s="30"/>
      <c r="D400" s="14"/>
      <c r="E400" s="15"/>
      <c r="F400" s="16" t="s">
        <v>14</v>
      </c>
      <c r="G400" s="16">
        <v>2000</v>
      </c>
      <c r="H400" s="25"/>
      <c r="I400" s="18">
        <f t="shared" si="13"/>
        <v>0</v>
      </c>
    </row>
    <row r="401" customHeight="1" spans="1:9">
      <c r="A401" s="11"/>
      <c r="B401" s="11"/>
      <c r="C401" s="30"/>
      <c r="D401" s="14"/>
      <c r="E401" s="15"/>
      <c r="F401" s="16" t="s">
        <v>68</v>
      </c>
      <c r="G401" s="16">
        <v>2000</v>
      </c>
      <c r="H401" s="25">
        <v>0.0282</v>
      </c>
      <c r="I401" s="18">
        <f t="shared" si="13"/>
        <v>56.4</v>
      </c>
    </row>
    <row r="402" customHeight="1" spans="1:9">
      <c r="A402" s="11"/>
      <c r="B402" s="11">
        <v>46022</v>
      </c>
      <c r="C402" s="30"/>
      <c r="D402" s="14"/>
      <c r="E402" s="15"/>
      <c r="F402" s="16" t="s">
        <v>15</v>
      </c>
      <c r="G402" s="16">
        <v>8000</v>
      </c>
      <c r="H402" s="25">
        <v>0.0065</v>
      </c>
      <c r="I402" s="18">
        <f t="shared" ref="I402:I433" si="14">G402*H402</f>
        <v>52</v>
      </c>
    </row>
    <row r="403" customHeight="1" spans="1:9">
      <c r="A403" s="11"/>
      <c r="B403" s="11"/>
      <c r="C403" s="30"/>
      <c r="D403" s="14"/>
      <c r="E403" s="15"/>
      <c r="F403" s="16" t="s">
        <v>16</v>
      </c>
      <c r="G403" s="16">
        <v>2000</v>
      </c>
      <c r="H403" s="25">
        <v>0.0052</v>
      </c>
      <c r="I403" s="18">
        <f t="shared" si="14"/>
        <v>10.4</v>
      </c>
    </row>
    <row r="404" customHeight="1" spans="1:9">
      <c r="A404" s="11"/>
      <c r="B404" s="11">
        <v>46020</v>
      </c>
      <c r="C404" s="30"/>
      <c r="D404" s="14"/>
      <c r="E404" s="15"/>
      <c r="F404" s="15" t="s">
        <v>20</v>
      </c>
      <c r="G404" s="16">
        <v>2060</v>
      </c>
      <c r="H404" s="25">
        <v>0.144</v>
      </c>
      <c r="I404" s="18">
        <f t="shared" si="14"/>
        <v>296.64</v>
      </c>
    </row>
    <row r="405" customHeight="1" spans="1:9">
      <c r="A405" s="11">
        <v>46014</v>
      </c>
      <c r="B405" s="11">
        <v>46025</v>
      </c>
      <c r="C405" s="29">
        <v>47176</v>
      </c>
      <c r="D405" s="14" t="s">
        <v>241</v>
      </c>
      <c r="E405" s="15" t="s">
        <v>242</v>
      </c>
      <c r="F405" s="15" t="s">
        <v>13</v>
      </c>
      <c r="G405" s="16">
        <v>2000</v>
      </c>
      <c r="H405" s="25">
        <v>0.04</v>
      </c>
      <c r="I405" s="18">
        <f t="shared" si="14"/>
        <v>80</v>
      </c>
    </row>
    <row r="406" customHeight="1" spans="1:9">
      <c r="A406" s="11"/>
      <c r="B406" s="11"/>
      <c r="C406" s="30"/>
      <c r="D406" s="14"/>
      <c r="E406" s="15"/>
      <c r="F406" s="16" t="s">
        <v>14</v>
      </c>
      <c r="G406" s="16">
        <v>2000</v>
      </c>
      <c r="H406" s="25"/>
      <c r="I406" s="18">
        <f t="shared" si="14"/>
        <v>0</v>
      </c>
    </row>
    <row r="407" customHeight="1" spans="1:9">
      <c r="A407" s="11"/>
      <c r="B407" s="11"/>
      <c r="C407" s="30"/>
      <c r="D407" s="14"/>
      <c r="E407" s="15"/>
      <c r="F407" s="16" t="s">
        <v>68</v>
      </c>
      <c r="G407" s="16">
        <v>2000</v>
      </c>
      <c r="H407" s="25">
        <v>0.0282</v>
      </c>
      <c r="I407" s="18">
        <f t="shared" si="14"/>
        <v>56.4</v>
      </c>
    </row>
    <row r="408" customHeight="1" spans="1:9">
      <c r="A408" s="11"/>
      <c r="B408" s="11">
        <v>46022</v>
      </c>
      <c r="C408" s="30"/>
      <c r="D408" s="14"/>
      <c r="E408" s="15"/>
      <c r="F408" s="16" t="s">
        <v>15</v>
      </c>
      <c r="G408" s="16">
        <v>8000</v>
      </c>
      <c r="H408" s="25">
        <v>0.0065</v>
      </c>
      <c r="I408" s="18">
        <f t="shared" si="14"/>
        <v>52</v>
      </c>
    </row>
    <row r="409" customHeight="1" spans="1:9">
      <c r="A409" s="11"/>
      <c r="B409" s="11"/>
      <c r="C409" s="30"/>
      <c r="D409" s="14"/>
      <c r="E409" s="15"/>
      <c r="F409" s="16" t="s">
        <v>16</v>
      </c>
      <c r="G409" s="16">
        <v>2000</v>
      </c>
      <c r="H409" s="25">
        <v>0.0052</v>
      </c>
      <c r="I409" s="18">
        <f t="shared" si="14"/>
        <v>10.4</v>
      </c>
    </row>
    <row r="410" customHeight="1" spans="1:9">
      <c r="A410" s="11"/>
      <c r="B410" s="11">
        <v>46020</v>
      </c>
      <c r="C410" s="30"/>
      <c r="D410" s="14"/>
      <c r="E410" s="15"/>
      <c r="F410" s="15" t="s">
        <v>20</v>
      </c>
      <c r="G410" s="16">
        <v>2060</v>
      </c>
      <c r="H410" s="25">
        <v>0.144</v>
      </c>
      <c r="I410" s="18">
        <f t="shared" si="14"/>
        <v>296.64</v>
      </c>
    </row>
    <row r="411" customHeight="1" spans="1:9">
      <c r="A411" s="11">
        <v>46014</v>
      </c>
      <c r="B411" s="40">
        <v>46022</v>
      </c>
      <c r="C411" s="63" t="s">
        <v>243</v>
      </c>
      <c r="D411" s="14" t="s">
        <v>244</v>
      </c>
      <c r="E411" s="15" t="s">
        <v>245</v>
      </c>
      <c r="F411" s="15" t="s">
        <v>13</v>
      </c>
      <c r="G411" s="16">
        <v>8000</v>
      </c>
      <c r="H411" s="25">
        <v>0.04</v>
      </c>
      <c r="I411" s="18">
        <f t="shared" si="14"/>
        <v>320</v>
      </c>
    </row>
    <row r="412" customHeight="1" spans="1:9">
      <c r="A412" s="11"/>
      <c r="B412" s="31"/>
      <c r="C412" s="64"/>
      <c r="D412" s="14"/>
      <c r="E412" s="15"/>
      <c r="F412" s="16" t="s">
        <v>14</v>
      </c>
      <c r="G412" s="16">
        <v>8000</v>
      </c>
      <c r="H412" s="25"/>
      <c r="I412" s="18">
        <f t="shared" si="14"/>
        <v>0</v>
      </c>
    </row>
    <row r="413" customHeight="1" spans="1:9">
      <c r="A413" s="11"/>
      <c r="B413" s="31"/>
      <c r="C413" s="64"/>
      <c r="D413" s="14"/>
      <c r="E413" s="15"/>
      <c r="F413" s="16" t="s">
        <v>108</v>
      </c>
      <c r="G413" s="16">
        <v>8000</v>
      </c>
      <c r="H413" s="25">
        <v>0.0282</v>
      </c>
      <c r="I413" s="18">
        <f t="shared" si="14"/>
        <v>225.6</v>
      </c>
    </row>
    <row r="414" customHeight="1" spans="1:9">
      <c r="A414" s="11"/>
      <c r="B414" s="11">
        <v>46018</v>
      </c>
      <c r="C414" s="64"/>
      <c r="D414" s="14"/>
      <c r="E414" s="15"/>
      <c r="F414" s="16" t="s">
        <v>15</v>
      </c>
      <c r="G414" s="16">
        <v>32000</v>
      </c>
      <c r="H414" s="25">
        <v>0.0065</v>
      </c>
      <c r="I414" s="18">
        <f t="shared" si="14"/>
        <v>208</v>
      </c>
    </row>
    <row r="415" customHeight="1" spans="1:9">
      <c r="A415" s="11"/>
      <c r="B415" s="11"/>
      <c r="C415" s="64"/>
      <c r="D415" s="14"/>
      <c r="E415" s="15"/>
      <c r="F415" s="16" t="s">
        <v>16</v>
      </c>
      <c r="G415" s="16">
        <v>8000</v>
      </c>
      <c r="H415" s="25">
        <v>0.0052</v>
      </c>
      <c r="I415" s="18">
        <f t="shared" si="14"/>
        <v>41.6</v>
      </c>
    </row>
    <row r="416" customHeight="1" spans="1:9">
      <c r="A416" s="11"/>
      <c r="B416" s="11">
        <v>46019</v>
      </c>
      <c r="C416" s="64"/>
      <c r="D416" s="14"/>
      <c r="E416" s="15"/>
      <c r="F416" s="15" t="s">
        <v>20</v>
      </c>
      <c r="G416" s="16">
        <v>8240</v>
      </c>
      <c r="H416" s="25">
        <v>0.144</v>
      </c>
      <c r="I416" s="18">
        <f t="shared" si="14"/>
        <v>1186.56</v>
      </c>
    </row>
    <row r="417" customHeight="1" spans="1:9">
      <c r="A417" s="11">
        <v>46014</v>
      </c>
      <c r="B417" s="40">
        <v>46025</v>
      </c>
      <c r="C417" s="63">
        <v>47161</v>
      </c>
      <c r="D417" s="14" t="s">
        <v>246</v>
      </c>
      <c r="E417" s="15" t="s">
        <v>247</v>
      </c>
      <c r="F417" s="15" t="s">
        <v>13</v>
      </c>
      <c r="G417" s="16">
        <v>3000</v>
      </c>
      <c r="H417" s="25">
        <v>0.04</v>
      </c>
      <c r="I417" s="18">
        <f t="shared" si="14"/>
        <v>120</v>
      </c>
    </row>
    <row r="418" customHeight="1" spans="1:9">
      <c r="A418" s="11"/>
      <c r="B418" s="31"/>
      <c r="C418" s="64"/>
      <c r="D418" s="21"/>
      <c r="E418" s="15"/>
      <c r="F418" s="16" t="s">
        <v>14</v>
      </c>
      <c r="G418" s="16">
        <v>3000</v>
      </c>
      <c r="H418" s="25"/>
      <c r="I418" s="18">
        <f t="shared" si="14"/>
        <v>0</v>
      </c>
    </row>
    <row r="419" customHeight="1" spans="1:9">
      <c r="A419" s="11"/>
      <c r="B419" s="31"/>
      <c r="C419" s="64"/>
      <c r="D419" s="21"/>
      <c r="E419" s="15"/>
      <c r="F419" s="16" t="s">
        <v>108</v>
      </c>
      <c r="G419" s="16">
        <v>3000</v>
      </c>
      <c r="H419" s="25">
        <v>0.0282</v>
      </c>
      <c r="I419" s="18">
        <f t="shared" si="14"/>
        <v>84.6</v>
      </c>
    </row>
    <row r="420" customHeight="1" spans="1:9">
      <c r="A420" s="11"/>
      <c r="B420" s="11">
        <v>46017</v>
      </c>
      <c r="C420" s="64"/>
      <c r="D420" s="21"/>
      <c r="E420" s="15"/>
      <c r="F420" s="16" t="s">
        <v>15</v>
      </c>
      <c r="G420" s="16">
        <f>3000*4</f>
        <v>12000</v>
      </c>
      <c r="H420" s="25">
        <v>0.0065</v>
      </c>
      <c r="I420" s="18">
        <f t="shared" si="14"/>
        <v>78</v>
      </c>
    </row>
    <row r="421" customHeight="1" spans="1:9">
      <c r="A421" s="11"/>
      <c r="B421" s="11"/>
      <c r="C421" s="64"/>
      <c r="D421" s="21"/>
      <c r="E421" s="15"/>
      <c r="F421" s="16" t="s">
        <v>16</v>
      </c>
      <c r="G421" s="16">
        <v>3000</v>
      </c>
      <c r="H421" s="25">
        <v>0.0052</v>
      </c>
      <c r="I421" s="18">
        <f t="shared" si="14"/>
        <v>15.6</v>
      </c>
    </row>
    <row r="422" customHeight="1" spans="1:9">
      <c r="A422" s="11"/>
      <c r="B422" s="65">
        <v>46019</v>
      </c>
      <c r="C422" s="64"/>
      <c r="D422" s="21"/>
      <c r="E422" s="15"/>
      <c r="F422" s="15" t="s">
        <v>20</v>
      </c>
      <c r="G422" s="16">
        <f>3000*1.03</f>
        <v>3090</v>
      </c>
      <c r="H422" s="25">
        <v>0.144</v>
      </c>
      <c r="I422" s="18">
        <f t="shared" si="14"/>
        <v>444.96</v>
      </c>
    </row>
    <row r="423" customHeight="1" spans="1:9">
      <c r="A423" s="11">
        <v>46014</v>
      </c>
      <c r="B423" s="40">
        <v>46025</v>
      </c>
      <c r="C423" s="63" t="s">
        <v>248</v>
      </c>
      <c r="D423" s="14" t="s">
        <v>249</v>
      </c>
      <c r="E423" s="15" t="s">
        <v>250</v>
      </c>
      <c r="F423" s="15" t="s">
        <v>13</v>
      </c>
      <c r="G423" s="16">
        <v>8000</v>
      </c>
      <c r="H423" s="25">
        <v>0.04</v>
      </c>
      <c r="I423" s="18">
        <f t="shared" si="14"/>
        <v>320</v>
      </c>
    </row>
    <row r="424" customHeight="1" spans="1:9">
      <c r="A424" s="11"/>
      <c r="B424" s="31"/>
      <c r="C424" s="64"/>
      <c r="D424" s="14"/>
      <c r="E424" s="15"/>
      <c r="F424" s="16" t="s">
        <v>14</v>
      </c>
      <c r="G424" s="16">
        <v>8000</v>
      </c>
      <c r="H424" s="25"/>
      <c r="I424" s="18">
        <f t="shared" si="14"/>
        <v>0</v>
      </c>
    </row>
    <row r="425" customHeight="1" spans="1:9">
      <c r="A425" s="11"/>
      <c r="B425" s="31"/>
      <c r="C425" s="64"/>
      <c r="D425" s="14"/>
      <c r="E425" s="15"/>
      <c r="F425" s="16" t="s">
        <v>108</v>
      </c>
      <c r="G425" s="16">
        <v>8000</v>
      </c>
      <c r="H425" s="25">
        <v>0.0282</v>
      </c>
      <c r="I425" s="18">
        <f t="shared" si="14"/>
        <v>225.6</v>
      </c>
    </row>
    <row r="426" customHeight="1" spans="1:9">
      <c r="A426" s="11"/>
      <c r="B426" s="40">
        <v>46021</v>
      </c>
      <c r="C426" s="64"/>
      <c r="D426" s="14"/>
      <c r="E426" s="15"/>
      <c r="F426" s="16" t="s">
        <v>15</v>
      </c>
      <c r="G426" s="16">
        <f>8000*4</f>
        <v>32000</v>
      </c>
      <c r="H426" s="25">
        <v>0.0065</v>
      </c>
      <c r="I426" s="18">
        <f t="shared" si="14"/>
        <v>208</v>
      </c>
    </row>
    <row r="427" customHeight="1" spans="1:9">
      <c r="A427" s="11"/>
      <c r="B427" s="31"/>
      <c r="C427" s="64"/>
      <c r="D427" s="14"/>
      <c r="E427" s="15"/>
      <c r="F427" s="16" t="s">
        <v>16</v>
      </c>
      <c r="G427" s="16">
        <v>8000</v>
      </c>
      <c r="H427" s="25">
        <v>0.0052</v>
      </c>
      <c r="I427" s="18">
        <f t="shared" si="14"/>
        <v>41.6</v>
      </c>
    </row>
    <row r="428" customHeight="1" spans="1:9">
      <c r="A428" s="11"/>
      <c r="B428" s="27">
        <v>46019</v>
      </c>
      <c r="C428" s="64"/>
      <c r="D428" s="14"/>
      <c r="E428" s="15"/>
      <c r="F428" s="15" t="s">
        <v>20</v>
      </c>
      <c r="G428" s="16">
        <f>8000*1.03</f>
        <v>8240</v>
      </c>
      <c r="H428" s="25">
        <v>0.144</v>
      </c>
      <c r="I428" s="18">
        <f t="shared" si="14"/>
        <v>1186.56</v>
      </c>
    </row>
    <row r="429" customHeight="1" spans="1:9">
      <c r="A429" s="11">
        <v>46014</v>
      </c>
      <c r="B429" s="40">
        <v>46025</v>
      </c>
      <c r="C429" s="66" t="s">
        <v>251</v>
      </c>
      <c r="D429" s="14" t="s">
        <v>252</v>
      </c>
      <c r="E429" s="15" t="s">
        <v>253</v>
      </c>
      <c r="F429" s="15" t="s">
        <v>13</v>
      </c>
      <c r="G429" s="16">
        <v>11002</v>
      </c>
      <c r="H429" s="25">
        <v>0.04</v>
      </c>
      <c r="I429" s="18">
        <f t="shared" si="14"/>
        <v>440.08</v>
      </c>
    </row>
    <row r="430" customHeight="1" spans="1:9">
      <c r="A430" s="11"/>
      <c r="B430" s="31"/>
      <c r="C430" s="67"/>
      <c r="D430" s="14"/>
      <c r="E430" s="15"/>
      <c r="F430" s="16" t="s">
        <v>14</v>
      </c>
      <c r="G430" s="16">
        <v>11002</v>
      </c>
      <c r="H430" s="25"/>
      <c r="I430" s="18">
        <f t="shared" si="14"/>
        <v>0</v>
      </c>
    </row>
    <row r="431" customHeight="1" spans="1:9">
      <c r="A431" s="11"/>
      <c r="B431" s="31"/>
      <c r="C431" s="67"/>
      <c r="D431" s="14"/>
      <c r="E431" s="15"/>
      <c r="F431" s="16" t="s">
        <v>68</v>
      </c>
      <c r="G431" s="16">
        <v>11002</v>
      </c>
      <c r="H431" s="25">
        <v>0.0282</v>
      </c>
      <c r="I431" s="18">
        <f t="shared" si="14"/>
        <v>310.2564</v>
      </c>
    </row>
    <row r="432" customHeight="1" spans="1:9">
      <c r="A432" s="11"/>
      <c r="B432" s="11">
        <v>46021</v>
      </c>
      <c r="C432" s="67"/>
      <c r="D432" s="14"/>
      <c r="E432" s="15"/>
      <c r="F432" s="16" t="s">
        <v>15</v>
      </c>
      <c r="G432" s="16">
        <f>11002*4</f>
        <v>44008</v>
      </c>
      <c r="H432" s="25">
        <v>0.0065</v>
      </c>
      <c r="I432" s="18">
        <f t="shared" si="14"/>
        <v>286.052</v>
      </c>
    </row>
    <row r="433" customHeight="1" spans="1:9">
      <c r="A433" s="11"/>
      <c r="B433" s="11"/>
      <c r="C433" s="67"/>
      <c r="D433" s="14"/>
      <c r="E433" s="15"/>
      <c r="F433" s="16" t="s">
        <v>16</v>
      </c>
      <c r="G433" s="16">
        <v>11002</v>
      </c>
      <c r="H433" s="25">
        <v>0.0052</v>
      </c>
      <c r="I433" s="18">
        <f t="shared" si="14"/>
        <v>57.2104</v>
      </c>
    </row>
    <row r="434" customHeight="1" spans="1:9">
      <c r="A434" s="11"/>
      <c r="B434" s="11">
        <v>46020</v>
      </c>
      <c r="C434" s="67"/>
      <c r="D434" s="14"/>
      <c r="E434" s="15"/>
      <c r="F434" s="15" t="s">
        <v>20</v>
      </c>
      <c r="G434" s="16">
        <v>11332</v>
      </c>
      <c r="H434" s="25">
        <v>0.144</v>
      </c>
      <c r="I434" s="18">
        <f t="shared" ref="I434:I458" si="15">G434*H434</f>
        <v>1631.808</v>
      </c>
    </row>
    <row r="435" customHeight="1" spans="1:9">
      <c r="A435" s="11">
        <v>46014</v>
      </c>
      <c r="B435" s="11">
        <v>46022</v>
      </c>
      <c r="C435" s="66">
        <v>47169</v>
      </c>
      <c r="D435" s="14" t="s">
        <v>254</v>
      </c>
      <c r="E435" s="15" t="s">
        <v>255</v>
      </c>
      <c r="F435" s="15" t="s">
        <v>13</v>
      </c>
      <c r="G435" s="16">
        <v>2000</v>
      </c>
      <c r="H435" s="25">
        <v>0.04</v>
      </c>
      <c r="I435" s="18">
        <f t="shared" si="15"/>
        <v>80</v>
      </c>
    </row>
    <row r="436" customHeight="1" spans="1:9">
      <c r="A436" s="11"/>
      <c r="B436" s="11"/>
      <c r="C436" s="67"/>
      <c r="D436" s="14"/>
      <c r="E436" s="15"/>
      <c r="F436" s="16" t="s">
        <v>14</v>
      </c>
      <c r="G436" s="16">
        <v>2000</v>
      </c>
      <c r="H436" s="25"/>
      <c r="I436" s="18">
        <f t="shared" si="15"/>
        <v>0</v>
      </c>
    </row>
    <row r="437" customHeight="1" spans="1:9">
      <c r="A437" s="11"/>
      <c r="B437" s="11"/>
      <c r="C437" s="67"/>
      <c r="D437" s="14"/>
      <c r="E437" s="15"/>
      <c r="F437" s="16" t="s">
        <v>68</v>
      </c>
      <c r="G437" s="16">
        <v>2000</v>
      </c>
      <c r="H437" s="25">
        <v>0.0282</v>
      </c>
      <c r="I437" s="18">
        <f t="shared" si="15"/>
        <v>56.4</v>
      </c>
    </row>
    <row r="438" customHeight="1" spans="1:9">
      <c r="A438" s="11"/>
      <c r="B438" s="11">
        <v>46018</v>
      </c>
      <c r="C438" s="67"/>
      <c r="D438" s="14"/>
      <c r="E438" s="15"/>
      <c r="F438" s="16" t="s">
        <v>15</v>
      </c>
      <c r="G438" s="16">
        <f>2000*4</f>
        <v>8000</v>
      </c>
      <c r="H438" s="25">
        <v>0.0065</v>
      </c>
      <c r="I438" s="18">
        <f t="shared" si="15"/>
        <v>52</v>
      </c>
    </row>
    <row r="439" customHeight="1" spans="1:9">
      <c r="A439" s="11"/>
      <c r="B439" s="11"/>
      <c r="C439" s="67"/>
      <c r="D439" s="14"/>
      <c r="E439" s="15"/>
      <c r="F439" s="16" t="s">
        <v>16</v>
      </c>
      <c r="G439" s="16">
        <v>2000</v>
      </c>
      <c r="H439" s="25">
        <v>0.0052</v>
      </c>
      <c r="I439" s="18">
        <f t="shared" si="15"/>
        <v>10.4</v>
      </c>
    </row>
    <row r="440" customHeight="1" spans="1:9">
      <c r="A440" s="11"/>
      <c r="B440" s="11">
        <v>46020</v>
      </c>
      <c r="C440" s="67"/>
      <c r="D440" s="14"/>
      <c r="E440" s="15"/>
      <c r="F440" s="15" t="s">
        <v>20</v>
      </c>
      <c r="G440" s="16">
        <f>2000*1.03</f>
        <v>2060</v>
      </c>
      <c r="H440" s="25">
        <v>0.144</v>
      </c>
      <c r="I440" s="18">
        <f t="shared" si="15"/>
        <v>296.64</v>
      </c>
    </row>
    <row r="441" customHeight="1" spans="1:9">
      <c r="A441" s="11">
        <v>46014</v>
      </c>
      <c r="B441" s="11">
        <v>46025</v>
      </c>
      <c r="C441" s="66">
        <v>47170</v>
      </c>
      <c r="D441" s="14" t="s">
        <v>256</v>
      </c>
      <c r="E441" s="15" t="s">
        <v>257</v>
      </c>
      <c r="F441" s="15" t="s">
        <v>13</v>
      </c>
      <c r="G441" s="16">
        <v>2000</v>
      </c>
      <c r="H441" s="25">
        <v>0.04</v>
      </c>
      <c r="I441" s="18">
        <f t="shared" si="15"/>
        <v>80</v>
      </c>
    </row>
    <row r="442" customHeight="1" spans="1:9">
      <c r="A442" s="11"/>
      <c r="B442" s="11"/>
      <c r="C442" s="67"/>
      <c r="D442" s="14"/>
      <c r="E442" s="15"/>
      <c r="F442" s="16" t="s">
        <v>14</v>
      </c>
      <c r="G442" s="16">
        <v>2000</v>
      </c>
      <c r="H442" s="25"/>
      <c r="I442" s="18">
        <f t="shared" si="15"/>
        <v>0</v>
      </c>
    </row>
    <row r="443" customHeight="1" spans="1:9">
      <c r="A443" s="11"/>
      <c r="B443" s="11"/>
      <c r="C443" s="67"/>
      <c r="D443" s="14"/>
      <c r="E443" s="15"/>
      <c r="F443" s="16" t="s">
        <v>68</v>
      </c>
      <c r="G443" s="16">
        <v>2000</v>
      </c>
      <c r="H443" s="25">
        <v>0.0282</v>
      </c>
      <c r="I443" s="18">
        <f t="shared" si="15"/>
        <v>56.4</v>
      </c>
    </row>
    <row r="444" customHeight="1" spans="1:9">
      <c r="A444" s="11"/>
      <c r="B444" s="11">
        <v>46021</v>
      </c>
      <c r="C444" s="67"/>
      <c r="D444" s="14"/>
      <c r="E444" s="15"/>
      <c r="F444" s="16" t="s">
        <v>15</v>
      </c>
      <c r="G444" s="16">
        <f>2000*4</f>
        <v>8000</v>
      </c>
      <c r="H444" s="25">
        <v>0.0065</v>
      </c>
      <c r="I444" s="18">
        <f t="shared" si="15"/>
        <v>52</v>
      </c>
    </row>
    <row r="445" customHeight="1" spans="1:9">
      <c r="A445" s="11"/>
      <c r="B445" s="11"/>
      <c r="C445" s="67"/>
      <c r="D445" s="14"/>
      <c r="E445" s="15"/>
      <c r="F445" s="16" t="s">
        <v>16</v>
      </c>
      <c r="G445" s="16">
        <v>2000</v>
      </c>
      <c r="H445" s="25">
        <v>0.0052</v>
      </c>
      <c r="I445" s="18">
        <f t="shared" si="15"/>
        <v>10.4</v>
      </c>
    </row>
    <row r="446" customHeight="1" spans="1:9">
      <c r="A446" s="11"/>
      <c r="B446" s="11">
        <v>46020</v>
      </c>
      <c r="C446" s="67"/>
      <c r="D446" s="14"/>
      <c r="E446" s="15"/>
      <c r="F446" s="15" t="s">
        <v>20</v>
      </c>
      <c r="G446" s="16">
        <f>2000*1.03</f>
        <v>2060</v>
      </c>
      <c r="H446" s="25">
        <v>0.144</v>
      </c>
      <c r="I446" s="18">
        <f t="shared" si="15"/>
        <v>296.64</v>
      </c>
    </row>
    <row r="447" customHeight="1" spans="1:9">
      <c r="A447" s="11">
        <v>46014</v>
      </c>
      <c r="B447" s="40">
        <v>46022</v>
      </c>
      <c r="C447" s="42" t="s">
        <v>258</v>
      </c>
      <c r="D447" s="14" t="s">
        <v>259</v>
      </c>
      <c r="E447" s="15" t="s">
        <v>260</v>
      </c>
      <c r="F447" s="15" t="s">
        <v>13</v>
      </c>
      <c r="G447" s="16">
        <v>12001</v>
      </c>
      <c r="H447" s="25">
        <v>0.04</v>
      </c>
      <c r="I447" s="18">
        <f t="shared" si="15"/>
        <v>480.04</v>
      </c>
    </row>
    <row r="448" customHeight="1" spans="1:9">
      <c r="A448" s="11"/>
      <c r="B448" s="31"/>
      <c r="C448" s="43"/>
      <c r="D448" s="14"/>
      <c r="E448" s="15"/>
      <c r="F448" s="16" t="s">
        <v>14</v>
      </c>
      <c r="G448" s="16">
        <v>12001</v>
      </c>
      <c r="H448" s="25"/>
      <c r="I448" s="18">
        <f t="shared" si="15"/>
        <v>0</v>
      </c>
    </row>
    <row r="449" customHeight="1" spans="1:9">
      <c r="A449" s="11"/>
      <c r="B449" s="31"/>
      <c r="C449" s="43"/>
      <c r="D449" s="14"/>
      <c r="E449" s="15"/>
      <c r="F449" s="16" t="s">
        <v>108</v>
      </c>
      <c r="G449" s="16">
        <v>12001</v>
      </c>
      <c r="H449" s="25">
        <v>0.0282</v>
      </c>
      <c r="I449" s="18">
        <f t="shared" si="15"/>
        <v>338.4282</v>
      </c>
    </row>
    <row r="450" customHeight="1" spans="1:9">
      <c r="A450" s="11"/>
      <c r="B450" s="11">
        <v>46017</v>
      </c>
      <c r="C450" s="43"/>
      <c r="D450" s="14"/>
      <c r="E450" s="15"/>
      <c r="F450" s="16" t="s">
        <v>15</v>
      </c>
      <c r="G450" s="16">
        <f>12001*4</f>
        <v>48004</v>
      </c>
      <c r="H450" s="25">
        <v>0.0065</v>
      </c>
      <c r="I450" s="18">
        <f t="shared" si="15"/>
        <v>312.026</v>
      </c>
    </row>
    <row r="451" customHeight="1" spans="1:9">
      <c r="A451" s="11"/>
      <c r="B451" s="11"/>
      <c r="C451" s="43"/>
      <c r="D451" s="14"/>
      <c r="E451" s="15"/>
      <c r="F451" s="16" t="s">
        <v>16</v>
      </c>
      <c r="G451" s="16">
        <v>12001</v>
      </c>
      <c r="H451" s="25">
        <v>0.0052</v>
      </c>
      <c r="I451" s="18">
        <f t="shared" si="15"/>
        <v>62.4052</v>
      </c>
    </row>
    <row r="452" customHeight="1" spans="1:9">
      <c r="A452" s="11"/>
      <c r="B452" s="11">
        <v>46018</v>
      </c>
      <c r="C452" s="43"/>
      <c r="D452" s="14"/>
      <c r="E452" s="15"/>
      <c r="F452" s="15" t="s">
        <v>20</v>
      </c>
      <c r="G452" s="16">
        <v>12361</v>
      </c>
      <c r="H452" s="25">
        <v>0.144</v>
      </c>
      <c r="I452" s="18">
        <f t="shared" si="15"/>
        <v>1779.984</v>
      </c>
    </row>
    <row r="453" customHeight="1" spans="1:9">
      <c r="A453" s="11">
        <v>46014</v>
      </c>
      <c r="B453" s="40">
        <v>46022</v>
      </c>
      <c r="C453" s="42">
        <v>47156</v>
      </c>
      <c r="D453" s="14" t="s">
        <v>261</v>
      </c>
      <c r="E453" s="15" t="s">
        <v>262</v>
      </c>
      <c r="F453" s="15" t="s">
        <v>13</v>
      </c>
      <c r="G453" s="16">
        <v>5000</v>
      </c>
      <c r="H453" s="25">
        <v>0.04</v>
      </c>
      <c r="I453" s="18">
        <f t="shared" si="15"/>
        <v>200</v>
      </c>
    </row>
    <row r="454" customHeight="1" spans="1:9">
      <c r="A454" s="11"/>
      <c r="B454" s="31"/>
      <c r="C454" s="43"/>
      <c r="D454" s="21"/>
      <c r="E454" s="15"/>
      <c r="F454" s="16" t="s">
        <v>14</v>
      </c>
      <c r="G454" s="16">
        <v>5000</v>
      </c>
      <c r="H454" s="25"/>
      <c r="I454" s="18">
        <f t="shared" si="15"/>
        <v>0</v>
      </c>
    </row>
    <row r="455" customHeight="1" spans="1:9">
      <c r="A455" s="11"/>
      <c r="B455" s="31"/>
      <c r="C455" s="43"/>
      <c r="D455" s="21"/>
      <c r="E455" s="15"/>
      <c r="F455" s="16" t="s">
        <v>108</v>
      </c>
      <c r="G455" s="16">
        <v>5000</v>
      </c>
      <c r="H455" s="25">
        <v>0.0282</v>
      </c>
      <c r="I455" s="18">
        <f t="shared" si="15"/>
        <v>141</v>
      </c>
    </row>
    <row r="456" customHeight="1" spans="1:9">
      <c r="A456" s="11"/>
      <c r="B456" s="40">
        <v>46017</v>
      </c>
      <c r="C456" s="43"/>
      <c r="D456" s="21"/>
      <c r="E456" s="15"/>
      <c r="F456" s="16" t="s">
        <v>15</v>
      </c>
      <c r="G456" s="16">
        <f>5000*4</f>
        <v>20000</v>
      </c>
      <c r="H456" s="25">
        <v>0.0065</v>
      </c>
      <c r="I456" s="18">
        <f t="shared" si="15"/>
        <v>130</v>
      </c>
    </row>
    <row r="457" customHeight="1" spans="1:9">
      <c r="A457" s="11"/>
      <c r="B457" s="31"/>
      <c r="C457" s="43"/>
      <c r="D457" s="21"/>
      <c r="E457" s="15"/>
      <c r="F457" s="16" t="s">
        <v>16</v>
      </c>
      <c r="G457" s="16">
        <v>5000</v>
      </c>
      <c r="H457" s="25">
        <v>0.0052</v>
      </c>
      <c r="I457" s="18">
        <f t="shared" si="15"/>
        <v>26</v>
      </c>
    </row>
    <row r="458" customHeight="1" spans="1:9">
      <c r="A458" s="11"/>
      <c r="B458" s="65">
        <v>46018</v>
      </c>
      <c r="C458" s="43"/>
      <c r="D458" s="21"/>
      <c r="E458" s="15"/>
      <c r="F458" s="15" t="s">
        <v>20</v>
      </c>
      <c r="G458" s="16">
        <f>5000*1.03</f>
        <v>5150</v>
      </c>
      <c r="H458" s="25">
        <v>0.144</v>
      </c>
      <c r="I458" s="18">
        <f t="shared" si="15"/>
        <v>741.6</v>
      </c>
    </row>
    <row r="459" customHeight="1" spans="1:9">
      <c r="I459" s="2">
        <f>SUM(I3:I458)</f>
        <v>199134.8975</v>
      </c>
    </row>
  </sheetData>
  <autoFilter xmlns:etc="http://www.wps.cn/officeDocument/2017/etCustomData" ref="B1:I459" etc:filterBottomFollowUsedRange="0">
    <extLst/>
  </autoFilter>
  <mergeCells count="524">
    <mergeCell ref="A1:I1"/>
    <mergeCell ref="A3:A16"/>
    <mergeCell ref="A17:A22"/>
    <mergeCell ref="A23:A28"/>
    <mergeCell ref="A29:A37"/>
    <mergeCell ref="A38:A52"/>
    <mergeCell ref="A53:A60"/>
    <mergeCell ref="A61:A77"/>
    <mergeCell ref="A78:A87"/>
    <mergeCell ref="A88:A92"/>
    <mergeCell ref="A93:A99"/>
    <mergeCell ref="A100:A105"/>
    <mergeCell ref="A106:A111"/>
    <mergeCell ref="A112:A116"/>
    <mergeCell ref="A117:A121"/>
    <mergeCell ref="A122:A130"/>
    <mergeCell ref="A131:A136"/>
    <mergeCell ref="A137:A145"/>
    <mergeCell ref="A146:A152"/>
    <mergeCell ref="A153:A157"/>
    <mergeCell ref="A158:A162"/>
    <mergeCell ref="A163:A167"/>
    <mergeCell ref="A168:A172"/>
    <mergeCell ref="A173:A179"/>
    <mergeCell ref="A180:A185"/>
    <mergeCell ref="A186:A190"/>
    <mergeCell ref="A191:A195"/>
    <mergeCell ref="A196:A200"/>
    <mergeCell ref="A201:A206"/>
    <mergeCell ref="A207:A212"/>
    <mergeCell ref="A213:A218"/>
    <mergeCell ref="A219:A223"/>
    <mergeCell ref="A224:A231"/>
    <mergeCell ref="A232:A239"/>
    <mergeCell ref="A240:A244"/>
    <mergeCell ref="A245:A252"/>
    <mergeCell ref="A254:A258"/>
    <mergeCell ref="A259:A264"/>
    <mergeCell ref="A265:A270"/>
    <mergeCell ref="A271:A276"/>
    <mergeCell ref="A277:A282"/>
    <mergeCell ref="A283:A287"/>
    <mergeCell ref="A288:A292"/>
    <mergeCell ref="A293:A297"/>
    <mergeCell ref="A298:A302"/>
    <mergeCell ref="A303:A307"/>
    <mergeCell ref="A308:A312"/>
    <mergeCell ref="A313:A318"/>
    <mergeCell ref="A319:A324"/>
    <mergeCell ref="A325:A330"/>
    <mergeCell ref="A331:A336"/>
    <mergeCell ref="A337:A342"/>
    <mergeCell ref="A343:A347"/>
    <mergeCell ref="A348:A352"/>
    <mergeCell ref="A353:A355"/>
    <mergeCell ref="A356:A358"/>
    <mergeCell ref="A359:A361"/>
    <mergeCell ref="A362:A373"/>
    <mergeCell ref="A374:A381"/>
    <mergeCell ref="A382:A386"/>
    <mergeCell ref="A387:A392"/>
    <mergeCell ref="A393:A398"/>
    <mergeCell ref="A399:A404"/>
    <mergeCell ref="A405:A410"/>
    <mergeCell ref="A411:A416"/>
    <mergeCell ref="A417:A422"/>
    <mergeCell ref="A423:A428"/>
    <mergeCell ref="A429:A434"/>
    <mergeCell ref="A435:A440"/>
    <mergeCell ref="A441:A446"/>
    <mergeCell ref="A447:A452"/>
    <mergeCell ref="A453:A458"/>
    <mergeCell ref="B3:B4"/>
    <mergeCell ref="B7:B9"/>
    <mergeCell ref="B10:B12"/>
    <mergeCell ref="B13:B14"/>
    <mergeCell ref="B17:B18"/>
    <mergeCell ref="B19:B20"/>
    <mergeCell ref="B23:B24"/>
    <mergeCell ref="B25:B26"/>
    <mergeCell ref="B29:B31"/>
    <mergeCell ref="B32:B34"/>
    <mergeCell ref="B35:B36"/>
    <mergeCell ref="B38:B40"/>
    <mergeCell ref="B41:B43"/>
    <mergeCell ref="B44:B45"/>
    <mergeCell ref="B47:B49"/>
    <mergeCell ref="B50:B52"/>
    <mergeCell ref="B53:B54"/>
    <mergeCell ref="B55:B56"/>
    <mergeCell ref="B58:B59"/>
    <mergeCell ref="B65:B66"/>
    <mergeCell ref="B67:B70"/>
    <mergeCell ref="B71:B72"/>
    <mergeCell ref="B75:B76"/>
    <mergeCell ref="B78:B79"/>
    <mergeCell ref="B80:B81"/>
    <mergeCell ref="B82:B83"/>
    <mergeCell ref="B88:B89"/>
    <mergeCell ref="B93:B94"/>
    <mergeCell ref="B95:B96"/>
    <mergeCell ref="B97:B98"/>
    <mergeCell ref="B100:B102"/>
    <mergeCell ref="B103:B104"/>
    <mergeCell ref="B106:B108"/>
    <mergeCell ref="B109:B110"/>
    <mergeCell ref="B112:B113"/>
    <mergeCell ref="B117:B118"/>
    <mergeCell ref="B122:B123"/>
    <mergeCell ref="B124:B125"/>
    <mergeCell ref="B126:B127"/>
    <mergeCell ref="B131:B133"/>
    <mergeCell ref="B134:B135"/>
    <mergeCell ref="B137:B139"/>
    <mergeCell ref="B140:B142"/>
    <mergeCell ref="B143:B144"/>
    <mergeCell ref="B146:B147"/>
    <mergeCell ref="B148:B149"/>
    <mergeCell ref="B153:B154"/>
    <mergeCell ref="B158:B159"/>
    <mergeCell ref="B163:B164"/>
    <mergeCell ref="B165:B166"/>
    <mergeCell ref="B168:B169"/>
    <mergeCell ref="B170:B171"/>
    <mergeCell ref="B173:B174"/>
    <mergeCell ref="B175:B176"/>
    <mergeCell ref="B177:B178"/>
    <mergeCell ref="B180:B182"/>
    <mergeCell ref="B183:B185"/>
    <mergeCell ref="B186:B187"/>
    <mergeCell ref="B188:B189"/>
    <mergeCell ref="B191:B194"/>
    <mergeCell ref="B196:B197"/>
    <mergeCell ref="B199:B200"/>
    <mergeCell ref="B201:B203"/>
    <mergeCell ref="B204:B206"/>
    <mergeCell ref="B207:B208"/>
    <mergeCell ref="B209:B210"/>
    <mergeCell ref="B213:B214"/>
    <mergeCell ref="B215:B216"/>
    <mergeCell ref="B219:B220"/>
    <mergeCell ref="B221:B222"/>
    <mergeCell ref="B224:B225"/>
    <mergeCell ref="B226:B227"/>
    <mergeCell ref="B229:B230"/>
    <mergeCell ref="B232:B233"/>
    <mergeCell ref="B234:B235"/>
    <mergeCell ref="B237:B238"/>
    <mergeCell ref="B240:B241"/>
    <mergeCell ref="B242:B243"/>
    <mergeCell ref="B245:B246"/>
    <mergeCell ref="B247:B248"/>
    <mergeCell ref="B250:B251"/>
    <mergeCell ref="B254:B257"/>
    <mergeCell ref="B259:B261"/>
    <mergeCell ref="B262:B263"/>
    <mergeCell ref="B265:B267"/>
    <mergeCell ref="B268:B269"/>
    <mergeCell ref="B271:B275"/>
    <mergeCell ref="B277:B279"/>
    <mergeCell ref="B280:B281"/>
    <mergeCell ref="B283:B284"/>
    <mergeCell ref="B285:B286"/>
    <mergeCell ref="B288:B289"/>
    <mergeCell ref="B291:B292"/>
    <mergeCell ref="B293:B294"/>
    <mergeCell ref="B296:B297"/>
    <mergeCell ref="B298:B299"/>
    <mergeCell ref="B303:B304"/>
    <mergeCell ref="B305:B306"/>
    <mergeCell ref="B308:B312"/>
    <mergeCell ref="B313:B315"/>
    <mergeCell ref="B316:B317"/>
    <mergeCell ref="B319:B321"/>
    <mergeCell ref="B322:B324"/>
    <mergeCell ref="B325:B327"/>
    <mergeCell ref="B328:B330"/>
    <mergeCell ref="B331:B333"/>
    <mergeCell ref="B334:B336"/>
    <mergeCell ref="B337:B338"/>
    <mergeCell ref="B339:B341"/>
    <mergeCell ref="B343:B344"/>
    <mergeCell ref="B345:B346"/>
    <mergeCell ref="B348:B349"/>
    <mergeCell ref="B350:B351"/>
    <mergeCell ref="B353:B355"/>
    <mergeCell ref="B356:B358"/>
    <mergeCell ref="B359:B361"/>
    <mergeCell ref="B362:B363"/>
    <mergeCell ref="B364:B365"/>
    <mergeCell ref="B369:B372"/>
    <mergeCell ref="B374:B375"/>
    <mergeCell ref="B376:B377"/>
    <mergeCell ref="B379:B380"/>
    <mergeCell ref="B382:B383"/>
    <mergeCell ref="B384:B386"/>
    <mergeCell ref="B387:B388"/>
    <mergeCell ref="B389:B390"/>
    <mergeCell ref="B391:B392"/>
    <mergeCell ref="B393:B395"/>
    <mergeCell ref="B396:B397"/>
    <mergeCell ref="B399:B401"/>
    <mergeCell ref="B402:B403"/>
    <mergeCell ref="B405:B407"/>
    <mergeCell ref="B408:B409"/>
    <mergeCell ref="B411:B413"/>
    <mergeCell ref="B414:B415"/>
    <mergeCell ref="B417:B419"/>
    <mergeCell ref="B420:B421"/>
    <mergeCell ref="B423:B425"/>
    <mergeCell ref="B426:B427"/>
    <mergeCell ref="B429:B431"/>
    <mergeCell ref="B432:B433"/>
    <mergeCell ref="B435:B437"/>
    <mergeCell ref="B438:B439"/>
    <mergeCell ref="B441:B443"/>
    <mergeCell ref="B444:B445"/>
    <mergeCell ref="B447:B449"/>
    <mergeCell ref="B450:B451"/>
    <mergeCell ref="B453:B455"/>
    <mergeCell ref="B456:B457"/>
    <mergeCell ref="C3:C16"/>
    <mergeCell ref="C17:C22"/>
    <mergeCell ref="C23:C28"/>
    <mergeCell ref="C29:C37"/>
    <mergeCell ref="C38:C52"/>
    <mergeCell ref="C53:C60"/>
    <mergeCell ref="C61:C77"/>
    <mergeCell ref="C78:C87"/>
    <mergeCell ref="C88:C92"/>
    <mergeCell ref="C93:C99"/>
    <mergeCell ref="C100:C105"/>
    <mergeCell ref="C106:C111"/>
    <mergeCell ref="C112:C116"/>
    <mergeCell ref="C117:C121"/>
    <mergeCell ref="C122:C130"/>
    <mergeCell ref="C131:C136"/>
    <mergeCell ref="C137:C145"/>
    <mergeCell ref="C146:C152"/>
    <mergeCell ref="C153:C157"/>
    <mergeCell ref="C158:C162"/>
    <mergeCell ref="C163:C167"/>
    <mergeCell ref="C168:C172"/>
    <mergeCell ref="C173:C179"/>
    <mergeCell ref="C180:C185"/>
    <mergeCell ref="C186:C190"/>
    <mergeCell ref="C191:C195"/>
    <mergeCell ref="C196:C200"/>
    <mergeCell ref="C201:C206"/>
    <mergeCell ref="C207:C212"/>
    <mergeCell ref="C213:C218"/>
    <mergeCell ref="C219:C223"/>
    <mergeCell ref="C224:C231"/>
    <mergeCell ref="C232:C239"/>
    <mergeCell ref="C240:C244"/>
    <mergeCell ref="C245:C252"/>
    <mergeCell ref="C254:C258"/>
    <mergeCell ref="C259:C264"/>
    <mergeCell ref="C265:C270"/>
    <mergeCell ref="C271:C276"/>
    <mergeCell ref="C277:C282"/>
    <mergeCell ref="C283:C287"/>
    <mergeCell ref="C288:C292"/>
    <mergeCell ref="C293:C297"/>
    <mergeCell ref="C298:C302"/>
    <mergeCell ref="C303:C307"/>
    <mergeCell ref="C308:C312"/>
    <mergeCell ref="C313:C318"/>
    <mergeCell ref="C319:C324"/>
    <mergeCell ref="C325:C330"/>
    <mergeCell ref="C331:C336"/>
    <mergeCell ref="C337:C342"/>
    <mergeCell ref="C343:C347"/>
    <mergeCell ref="C348:C352"/>
    <mergeCell ref="C353:C355"/>
    <mergeCell ref="C356:C358"/>
    <mergeCell ref="C359:C361"/>
    <mergeCell ref="C362:C373"/>
    <mergeCell ref="C374:C381"/>
    <mergeCell ref="C382:C386"/>
    <mergeCell ref="C387:C392"/>
    <mergeCell ref="C393:C398"/>
    <mergeCell ref="C399:C404"/>
    <mergeCell ref="C405:C410"/>
    <mergeCell ref="C411:C416"/>
    <mergeCell ref="C417:C422"/>
    <mergeCell ref="C423:C428"/>
    <mergeCell ref="C429:C434"/>
    <mergeCell ref="C435:C440"/>
    <mergeCell ref="C441:C446"/>
    <mergeCell ref="C447:C452"/>
    <mergeCell ref="C453:C458"/>
    <mergeCell ref="D3:D16"/>
    <mergeCell ref="D17:D22"/>
    <mergeCell ref="D23:D28"/>
    <mergeCell ref="D29:D37"/>
    <mergeCell ref="D38:D52"/>
    <mergeCell ref="D53:D60"/>
    <mergeCell ref="D61:D77"/>
    <mergeCell ref="D78:D87"/>
    <mergeCell ref="D88:D92"/>
    <mergeCell ref="D93:D99"/>
    <mergeCell ref="D100:D105"/>
    <mergeCell ref="D106:D111"/>
    <mergeCell ref="D112:D116"/>
    <mergeCell ref="D117:D121"/>
    <mergeCell ref="D122:D130"/>
    <mergeCell ref="D131:D136"/>
    <mergeCell ref="D137:D145"/>
    <mergeCell ref="D146:D152"/>
    <mergeCell ref="D153:D157"/>
    <mergeCell ref="D158:D162"/>
    <mergeCell ref="D163:D167"/>
    <mergeCell ref="D168:D172"/>
    <mergeCell ref="D173:D179"/>
    <mergeCell ref="D180:D185"/>
    <mergeCell ref="D186:D190"/>
    <mergeCell ref="D191:D195"/>
    <mergeCell ref="D196:D200"/>
    <mergeCell ref="D201:D206"/>
    <mergeCell ref="D207:D212"/>
    <mergeCell ref="D213:D218"/>
    <mergeCell ref="D219:D223"/>
    <mergeCell ref="D224:D231"/>
    <mergeCell ref="D232:D239"/>
    <mergeCell ref="D240:D244"/>
    <mergeCell ref="D245:D252"/>
    <mergeCell ref="D254:D258"/>
    <mergeCell ref="D259:D264"/>
    <mergeCell ref="D265:D270"/>
    <mergeCell ref="D271:D276"/>
    <mergeCell ref="D277:D282"/>
    <mergeCell ref="D283:D287"/>
    <mergeCell ref="D288:D292"/>
    <mergeCell ref="D293:D297"/>
    <mergeCell ref="D298:D302"/>
    <mergeCell ref="D303:D307"/>
    <mergeCell ref="D308:D312"/>
    <mergeCell ref="D313:D318"/>
    <mergeCell ref="D319:D324"/>
    <mergeCell ref="D325:D330"/>
    <mergeCell ref="D331:D336"/>
    <mergeCell ref="D337:D342"/>
    <mergeCell ref="D343:D347"/>
    <mergeCell ref="D348:D352"/>
    <mergeCell ref="D353:D355"/>
    <mergeCell ref="D356:D358"/>
    <mergeCell ref="D359:D361"/>
    <mergeCell ref="D362:D373"/>
    <mergeCell ref="D374:D381"/>
    <mergeCell ref="D382:D386"/>
    <mergeCell ref="D387:D392"/>
    <mergeCell ref="D393:D398"/>
    <mergeCell ref="D399:D404"/>
    <mergeCell ref="D405:D410"/>
    <mergeCell ref="D411:D416"/>
    <mergeCell ref="D417:D422"/>
    <mergeCell ref="D423:D428"/>
    <mergeCell ref="D429:D434"/>
    <mergeCell ref="D435:D440"/>
    <mergeCell ref="D441:D446"/>
    <mergeCell ref="D447:D452"/>
    <mergeCell ref="D453:D458"/>
    <mergeCell ref="E3:E16"/>
    <mergeCell ref="E17:E22"/>
    <mergeCell ref="E23:E28"/>
    <mergeCell ref="E29:E37"/>
    <mergeCell ref="E38:E52"/>
    <mergeCell ref="E53:E60"/>
    <mergeCell ref="E61:E77"/>
    <mergeCell ref="E78:E87"/>
    <mergeCell ref="E88:E92"/>
    <mergeCell ref="E93:E99"/>
    <mergeCell ref="E100:E105"/>
    <mergeCell ref="E106:E111"/>
    <mergeCell ref="E112:E116"/>
    <mergeCell ref="E117:E121"/>
    <mergeCell ref="E122:E130"/>
    <mergeCell ref="E131:E136"/>
    <mergeCell ref="E137:E145"/>
    <mergeCell ref="E146:E152"/>
    <mergeCell ref="E153:E157"/>
    <mergeCell ref="E158:E162"/>
    <mergeCell ref="E163:E167"/>
    <mergeCell ref="E168:E172"/>
    <mergeCell ref="E173:E179"/>
    <mergeCell ref="E180:E185"/>
    <mergeCell ref="E186:E190"/>
    <mergeCell ref="E191:E195"/>
    <mergeCell ref="E196:E200"/>
    <mergeCell ref="E201:E206"/>
    <mergeCell ref="E207:E212"/>
    <mergeCell ref="E213:E218"/>
    <mergeCell ref="E219:E223"/>
    <mergeCell ref="E224:E231"/>
    <mergeCell ref="E232:E239"/>
    <mergeCell ref="E240:E244"/>
    <mergeCell ref="E245:E252"/>
    <mergeCell ref="E254:E258"/>
    <mergeCell ref="E259:E264"/>
    <mergeCell ref="E265:E270"/>
    <mergeCell ref="E271:E276"/>
    <mergeCell ref="E277:E282"/>
    <mergeCell ref="E283:E287"/>
    <mergeCell ref="E288:E292"/>
    <mergeCell ref="E293:E297"/>
    <mergeCell ref="E298:E302"/>
    <mergeCell ref="E303:E307"/>
    <mergeCell ref="E308:E312"/>
    <mergeCell ref="E313:E318"/>
    <mergeCell ref="E319:E324"/>
    <mergeCell ref="E325:E330"/>
    <mergeCell ref="E331:E336"/>
    <mergeCell ref="E337:E342"/>
    <mergeCell ref="E343:E347"/>
    <mergeCell ref="E348:E352"/>
    <mergeCell ref="E353:E355"/>
    <mergeCell ref="E356:E358"/>
    <mergeCell ref="E359:E361"/>
    <mergeCell ref="E362:E373"/>
    <mergeCell ref="E374:E381"/>
    <mergeCell ref="E382:E386"/>
    <mergeCell ref="E387:E392"/>
    <mergeCell ref="E393:E398"/>
    <mergeCell ref="E399:E404"/>
    <mergeCell ref="E405:E410"/>
    <mergeCell ref="E411:E416"/>
    <mergeCell ref="E417:E422"/>
    <mergeCell ref="E423:E428"/>
    <mergeCell ref="E429:E434"/>
    <mergeCell ref="E435:E440"/>
    <mergeCell ref="E441:E446"/>
    <mergeCell ref="E447:E452"/>
    <mergeCell ref="E453:E458"/>
    <mergeCell ref="H3:H4"/>
    <mergeCell ref="H7:H8"/>
    <mergeCell ref="H10:H11"/>
    <mergeCell ref="H17:H18"/>
    <mergeCell ref="H23:H24"/>
    <mergeCell ref="H29:H30"/>
    <mergeCell ref="H32:H33"/>
    <mergeCell ref="H38:H39"/>
    <mergeCell ref="H41:H42"/>
    <mergeCell ref="H47:H48"/>
    <mergeCell ref="H53:H54"/>
    <mergeCell ref="H55:H56"/>
    <mergeCell ref="H61:H62"/>
    <mergeCell ref="H63:H64"/>
    <mergeCell ref="H65:H66"/>
    <mergeCell ref="H67:H68"/>
    <mergeCell ref="H69:H70"/>
    <mergeCell ref="H71:H72"/>
    <mergeCell ref="H73:H74"/>
    <mergeCell ref="H78:H79"/>
    <mergeCell ref="H80:H81"/>
    <mergeCell ref="H82:H83"/>
    <mergeCell ref="H88:H89"/>
    <mergeCell ref="H93:H94"/>
    <mergeCell ref="H95:H96"/>
    <mergeCell ref="H100:H101"/>
    <mergeCell ref="H106:H107"/>
    <mergeCell ref="H112:H113"/>
    <mergeCell ref="H117:H118"/>
    <mergeCell ref="H122:H123"/>
    <mergeCell ref="H124:H125"/>
    <mergeCell ref="H126:H127"/>
    <mergeCell ref="H131:H132"/>
    <mergeCell ref="H137:H138"/>
    <mergeCell ref="H140:H141"/>
    <mergeCell ref="H146:H147"/>
    <mergeCell ref="H148:H149"/>
    <mergeCell ref="H153:H154"/>
    <mergeCell ref="H158:H159"/>
    <mergeCell ref="H163:H164"/>
    <mergeCell ref="H168:H169"/>
    <mergeCell ref="H173:H174"/>
    <mergeCell ref="H175:H176"/>
    <mergeCell ref="H180:H181"/>
    <mergeCell ref="H186:H187"/>
    <mergeCell ref="H191:H192"/>
    <mergeCell ref="H196:H197"/>
    <mergeCell ref="H201:H202"/>
    <mergeCell ref="H207:H208"/>
    <mergeCell ref="H213:H214"/>
    <mergeCell ref="H219:H220"/>
    <mergeCell ref="H224:H225"/>
    <mergeCell ref="H232:H233"/>
    <mergeCell ref="H240:H241"/>
    <mergeCell ref="H245:H246"/>
    <mergeCell ref="H247:H248"/>
    <mergeCell ref="H254:H255"/>
    <mergeCell ref="H256:H257"/>
    <mergeCell ref="H259:H260"/>
    <mergeCell ref="H265:H266"/>
    <mergeCell ref="H271:H272"/>
    <mergeCell ref="H277:H278"/>
    <mergeCell ref="H283:H284"/>
    <mergeCell ref="H288:H289"/>
    <mergeCell ref="H293:H294"/>
    <mergeCell ref="H298:H299"/>
    <mergeCell ref="H303:H304"/>
    <mergeCell ref="H308:H309"/>
    <mergeCell ref="H313:H314"/>
    <mergeCell ref="H319:H320"/>
    <mergeCell ref="H325:H326"/>
    <mergeCell ref="H331:H332"/>
    <mergeCell ref="H337:H338"/>
    <mergeCell ref="H343:H344"/>
    <mergeCell ref="H348:H349"/>
    <mergeCell ref="H362:H363"/>
    <mergeCell ref="H374:H375"/>
    <mergeCell ref="H382:H383"/>
    <mergeCell ref="H387:H388"/>
    <mergeCell ref="H393:H394"/>
    <mergeCell ref="H399:H400"/>
    <mergeCell ref="H405:H406"/>
    <mergeCell ref="H411:H412"/>
    <mergeCell ref="H417:H418"/>
    <mergeCell ref="H423:H424"/>
    <mergeCell ref="H429:H430"/>
    <mergeCell ref="H435:H436"/>
    <mergeCell ref="H441:H442"/>
    <mergeCell ref="H447:H448"/>
    <mergeCell ref="H453:H4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2026-03-19T05:47:23Z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