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firstSheet="7" activeTab="11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r:id="rId8"/>
    <sheet name="6月人民币 (2)" sheetId="44" state="hidden" r:id="rId9"/>
    <sheet name="6月人民币 (3)" sheetId="45" state="hidden" r:id="rId10"/>
    <sheet name="6月人民币 (4)" sheetId="46" state="hidden" r:id="rId11"/>
    <sheet name="6月人民币剩余金额" sheetId="47" r:id="rId12"/>
    <sheet name="7月人民币" sheetId="36" r:id="rId13"/>
    <sheet name="8月人民币 " sheetId="38" r:id="rId14"/>
    <sheet name="9月人民币" sheetId="39" r:id="rId15"/>
    <sheet name="10月人民币" sheetId="40" r:id="rId16"/>
    <sheet name="11月人民币 " sheetId="41" r:id="rId17"/>
    <sheet name="12月人民币" sheetId="42" r:id="rId18"/>
    <sheet name="2026年1月人民币 " sheetId="43" r:id="rId19"/>
    <sheet name="2026年3月人民币" sheetId="48" r:id="rId20"/>
    <sheet name="美金已付" sheetId="25" state="hidden" r:id="rId21"/>
    <sheet name="美金" sheetId="37" r:id="rId22"/>
  </sheets>
  <definedNames>
    <definedName name="_xlnm._FilterDatabase" localSheetId="0" hidden="1">'11月人民币 -已付10万'!$A$1:$I$75</definedName>
    <definedName name="_xlnm._FilterDatabase" localSheetId="1" hidden="1">'12月人民币 '!$A$1:$I$68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(2)'!$A$1:$I$84</definedName>
    <definedName name="_xlnm._FilterDatabase" localSheetId="9" hidden="1">'6月人民币 (3)'!$A$1:$I$86</definedName>
    <definedName name="_xlnm._FilterDatabase" localSheetId="10" hidden="1">'6月人民币 (4)'!$A$1:$I$88</definedName>
    <definedName name="_xlnm._FilterDatabase" localSheetId="12" hidden="1">'7月人民币'!$A$1:$I$110</definedName>
    <definedName name="_xlnm._FilterDatabase" localSheetId="13" hidden="1">'8月人民币 '!$A$1:$I$71</definedName>
    <definedName name="_xlnm._FilterDatabase" localSheetId="14" hidden="1">'9月人民币'!$A$1:$I$65</definedName>
    <definedName name="_xlnm._FilterDatabase" localSheetId="15" hidden="1">'10月人民币'!$A$1:$I$47</definedName>
    <definedName name="_xlnm._FilterDatabase" localSheetId="16" hidden="1">'11月人民币 '!$A$1:$I$59</definedName>
    <definedName name="_xlnm._FilterDatabase" localSheetId="17" hidden="1">'12月人民币'!$A$1:$I$71</definedName>
    <definedName name="_xlnm._FilterDatabase" localSheetId="18" hidden="1">'2026年1月人民币 '!$A$1:$I$62</definedName>
    <definedName name="_xlnm._FilterDatabase" localSheetId="20" hidden="1">美金已付!$A$1:$I$71</definedName>
    <definedName name="_xlnm._FilterDatabase" localSheetId="21" hidden="1">美金!$A$1:$I$44</definedName>
    <definedName name="_xlnm._FilterDatabase" localSheetId="11" hidden="1">'6月人民币剩余金额'!$A$1:$I$28</definedName>
    <definedName name="_xlnm._FilterDatabase" localSheetId="19" hidden="1">'2026年3月人民币'!$A$1:$I$60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<sst xmlns="http://schemas.openxmlformats.org/spreadsheetml/2006/main" count="3190" uniqueCount="809">
  <si>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</si>
  <si>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</si>
  <si>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</si>
  <si>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</si>
  <si>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</si>
  <si>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</si>
  <si>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</si>
  <si>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</si>
  <si>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</si>
  <si>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</si>
  <si>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</si>
  <si>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</si>
  <si>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</si>
  <si>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</si>
  <si>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</si>
  <si>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</si>
  <si>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</si>
  <si>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</si>
  <si>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</si>
  <si>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</si>
  <si>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</si>
  <si>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</si>
  <si>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</si>
  <si>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</si>
  <si>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</si>
  <si>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</si>
  <si>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</si>
  <si>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</si>
  <si>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</si>
  <si>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</si>
  <si>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</si>
  <si>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</si>
  <si>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</si>
  <si>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</si>
  <si>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</si>
  <si>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</si>
  <si>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</si>
  <si>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</si>
  <si>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</si>
  <si>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</si>
  <si>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</si>
  <si>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</si>
  <si>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</si>
  <si>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</si>
  <si>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</si>
  <si>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</si>
  <si>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</si>
  <si>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</si>
  <si>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</si>
  <si>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</si>
  <si>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</si>
  <si>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</si>
  <si>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</si>
  <si>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</si>
  <si>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</si>
  <si>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</si>
  <si>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</si>
  <si>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</si>
  <si>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</si>
  <si>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</si>
  <si>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</si>
  <si>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</si>
  <si>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</si>
  <si>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</si>
  <si>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</si>
  <si>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</si>
  <si>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</si>
  <si>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</si>
  <si>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</si>
  <si>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</si>
  <si>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</si>
  <si>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</si>
  <si>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</si>
  <si>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</si>
  <si>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</si>
  <si>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</si>
  <si>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</si>
  <si>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</si>
  <si>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</si>
  <si>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</si>
  <si>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</si>
  <si>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</si>
  <si>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</si>
  <si>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</si>
  <si>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</si>
  <si>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</si>
  <si>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</si>
  <si>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</si>
  <si>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</si>
  <si>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</si>
  <si>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</si>
  <si>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</si>
  <si>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</si>
  <si>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</si>
  <si>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</si>
  <si>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</si>
  <si>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</si>
  <si>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</si>
  <si>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</si>
  <si>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</si>
  <si>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</si>
  <si>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</si>
  <si>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</si>
  <si>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</si>
  <si>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</si>
  <si>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12月</t>
  </si>
  <si>
    <t>7-14安排开票268083.215</t>
  </si>
  <si>
    <t>11月</t>
  </si>
  <si>
    <t>1月</t>
  </si>
  <si>
    <t>2月</t>
  </si>
  <si>
    <t>3月</t>
  </si>
  <si>
    <t>4月</t>
  </si>
  <si>
    <t>5月</t>
  </si>
  <si>
    <t>6月</t>
  </si>
  <si>
    <t>2/5统计25年开票金额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</si>
  <si>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</si>
  <si>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</si>
  <si>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</si>
  <si>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</si>
  <si>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</si>
  <si>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</si>
  <si>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</si>
  <si>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</si>
  <si>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</si>
  <si>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</si>
  <si>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</si>
  <si>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</si>
  <si>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</si>
  <si>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</si>
  <si>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</si>
  <si>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</si>
  <si>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</si>
  <si>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</si>
  <si>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</si>
  <si>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</si>
  <si>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</si>
  <si>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</si>
  <si>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</si>
  <si>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</si>
  <si>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</si>
  <si>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</si>
  <si>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</si>
  <si>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</si>
  <si>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</si>
  <si>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</si>
  <si>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</si>
  <si>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</si>
  <si>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</si>
  <si>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</si>
  <si>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</si>
  <si>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</si>
  <si>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</si>
  <si>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</si>
  <si>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</si>
  <si>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</si>
  <si>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</si>
  <si>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</si>
  <si>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</si>
  <si>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</si>
  <si>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</si>
  <si>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</si>
  <si>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</si>
  <si>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</si>
  <si>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</si>
  <si>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</si>
  <si>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</si>
  <si>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</si>
  <si>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</si>
  <si>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</si>
  <si>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</si>
  <si>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</si>
  <si>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</si>
  <si>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</si>
  <si>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</si>
  <si>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</si>
  <si>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</si>
  <si>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</si>
  <si>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</si>
  <si>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</si>
  <si>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</si>
  <si>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</si>
  <si>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</si>
  <si>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</si>
  <si>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</si>
  <si>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</si>
  <si>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</si>
  <si>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</si>
  <si>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</si>
  <si>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</si>
  <si>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</si>
  <si>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</si>
  <si>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</si>
  <si>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</si>
  <si>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</si>
  <si>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</si>
  <si>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</si>
  <si>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</si>
  <si>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</si>
  <si>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</si>
  <si>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</si>
  <si>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</si>
  <si>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</si>
  <si>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</si>
  <si>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</si>
  <si>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</si>
  <si>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</si>
  <si>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</si>
  <si>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</si>
  <si>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</si>
  <si>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</si>
  <si>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</si>
  <si>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</si>
  <si>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</si>
  <si>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</si>
  <si>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</si>
  <si>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</si>
  <si>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</si>
  <si>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</si>
  <si>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</si>
  <si>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</si>
  <si>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</si>
  <si>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</si>
  <si>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</si>
  <si>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</si>
  <si>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</si>
  <si>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</si>
  <si>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</si>
  <si>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</si>
  <si>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</si>
  <si>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</si>
  <si>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</si>
  <si>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</si>
  <si>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</si>
  <si>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</si>
  <si>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</si>
  <si>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</si>
  <si>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</si>
  <si>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</si>
  <si>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</si>
  <si>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</si>
  <si>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</si>
  <si>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</si>
  <si>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</si>
  <si>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</si>
  <si>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</si>
  <si>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</si>
  <si>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</si>
  <si>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</si>
  <si>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</si>
  <si>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</si>
  <si>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</si>
  <si>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</si>
  <si>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</si>
  <si>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</si>
  <si>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</si>
  <si>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</si>
  <si>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</si>
  <si>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</si>
  <si>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</si>
  <si>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</si>
  <si>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</si>
  <si>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</si>
  <si>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</si>
  <si>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</si>
  <si>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</si>
  <si>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</si>
  <si>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</si>
  <si>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</si>
  <si>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</si>
  <si>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</si>
  <si>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</si>
  <si>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</si>
  <si>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</si>
  <si>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</si>
  <si>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</si>
  <si>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</si>
  <si>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</si>
  <si>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</si>
  <si>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</si>
  <si>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</si>
  <si>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</si>
  <si>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</si>
  <si>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</si>
  <si>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</si>
  <si>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</si>
  <si>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</si>
  <si>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</si>
  <si>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</si>
  <si>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</si>
  <si>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</si>
  <si>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</si>
  <si>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</si>
  <si>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</si>
  <si>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</si>
  <si>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</si>
  <si>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</si>
  <si>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</si>
  <si>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</si>
  <si>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</si>
  <si>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</si>
  <si>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</si>
  <si>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</si>
  <si>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</si>
  <si>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</si>
  <si>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</si>
  <si>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</si>
  <si>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</si>
  <si>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</si>
  <si>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</si>
  <si>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</si>
  <si>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</si>
  <si>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</si>
  <si>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</si>
  <si>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</si>
  <si>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</si>
  <si>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</si>
  <si>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</si>
  <si>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</si>
  <si>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</si>
  <si>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</si>
  <si>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</si>
  <si>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</si>
  <si>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</si>
  <si>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</si>
  <si>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</si>
  <si>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</si>
  <si>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</si>
  <si>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</si>
  <si>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2/5已付款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</si>
  <si>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</si>
  <si>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</si>
  <si>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</si>
  <si>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</si>
  <si>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</si>
  <si>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</si>
  <si>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</si>
  <si>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</si>
  <si>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</si>
  <si>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</si>
  <si>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</si>
  <si>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</si>
  <si>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</si>
  <si>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</si>
  <si>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</si>
  <si>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</si>
  <si>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</si>
  <si>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</si>
  <si>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</si>
  <si>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</si>
  <si>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</si>
  <si>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</si>
  <si>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</si>
  <si>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</si>
  <si>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</si>
  <si>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</si>
  <si>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</si>
  <si>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</si>
  <si>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</si>
  <si>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</si>
  <si>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</si>
  <si>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</si>
  <si>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</si>
  <si>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</si>
  <si>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</si>
  <si>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</si>
  <si>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</si>
  <si>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</si>
  <si>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</si>
  <si>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</si>
  <si>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</si>
  <si>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</si>
  <si>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</si>
  <si>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</si>
  <si>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</si>
  <si>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</si>
  <si>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</si>
  <si>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</si>
  <si>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</si>
  <si>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</si>
  <si>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</si>
  <si>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</si>
  <si>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</si>
  <si>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</si>
  <si>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1/23开票申请59511.77</t>
  </si>
  <si>
    <t>2/4开票申请50589.4</t>
  </si>
  <si>
    <t>2/12开票申请136647.17</t>
  </si>
  <si>
    <t>S2505SKJ501&amp;1820/728</t>
  </si>
  <si>
    <t>吊牌/吊绳</t>
  </si>
  <si>
    <t>S2505SKJ502&amp;1820/728</t>
  </si>
  <si>
    <t>S2505SKJ503&amp;0939-727</t>
  </si>
  <si>
    <t>RFID芯片标</t>
  </si>
  <si>
    <t>2/28开票申请51488.1</t>
  </si>
  <si>
    <t>S2505SKJ504&amp;1820/728</t>
  </si>
  <si>
    <t>S2505SKJ505&amp;1820/728</t>
  </si>
  <si>
    <t>S2505SKJ506&amp;1195/727</t>
  </si>
  <si>
    <t>3/26开票申请95100.12</t>
  </si>
  <si>
    <t>上海沄竑实业有限公司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</si>
  <si>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</si>
  <si>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</si>
  <si>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</si>
  <si>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</si>
  <si>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</si>
  <si>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</si>
  <si>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</si>
  <si>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</si>
  <si>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</si>
  <si>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</si>
  <si>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</si>
  <si>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</si>
  <si>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</si>
  <si>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</si>
  <si>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</si>
  <si>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</si>
  <si>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</si>
  <si>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</si>
  <si>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</si>
  <si>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</si>
  <si>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</si>
  <si>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</si>
  <si>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</si>
  <si>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</si>
  <si>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</si>
  <si>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</si>
  <si>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</si>
  <si>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</si>
  <si>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</si>
  <si>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</si>
  <si>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</si>
  <si>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</si>
  <si>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</si>
  <si>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</si>
  <si>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</si>
  <si>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</si>
  <si>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</si>
  <si>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</si>
  <si>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</si>
  <si>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</si>
  <si>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</si>
  <si>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</si>
  <si>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</si>
  <si>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</si>
  <si>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</si>
  <si>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</si>
  <si>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</si>
  <si>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</si>
  <si>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</si>
  <si>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</si>
  <si>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</si>
  <si>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</si>
  <si>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</si>
  <si>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</si>
  <si>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</si>
  <si>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</si>
  <si>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</si>
  <si>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</si>
  <si>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</si>
  <si>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</si>
  <si>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t>8月</t>
  </si>
  <si>
    <t>9月</t>
  </si>
  <si>
    <t>10月</t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</si>
  <si>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</si>
  <si>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</si>
  <si>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</si>
  <si>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</si>
  <si>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</si>
  <si>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</si>
  <si>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</si>
  <si>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</si>
  <si>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</si>
  <si>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</si>
  <si>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</si>
  <si>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</si>
  <si>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</si>
  <si>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</si>
  <si>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</si>
  <si>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</si>
  <si>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</si>
  <si>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</si>
  <si>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</si>
  <si>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</si>
  <si>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</si>
  <si>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</si>
  <si>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</si>
  <si>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</si>
  <si>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</si>
  <si>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</si>
  <si>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</si>
  <si>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</si>
  <si>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</si>
  <si>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</si>
  <si>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</si>
  <si>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</si>
  <si>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</si>
  <si>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</si>
  <si>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</si>
  <si>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</si>
  <si>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</si>
  <si>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</si>
  <si>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</si>
  <si>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</si>
  <si>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</si>
  <si>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</si>
  <si>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</si>
  <si>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</si>
  <si>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</si>
  <si>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</si>
  <si>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</si>
  <si>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</si>
  <si>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</si>
  <si>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</si>
  <si>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</si>
  <si>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</si>
  <si>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</si>
  <si>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</si>
  <si>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</si>
  <si>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</si>
  <si>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</si>
  <si>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</si>
  <si>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</si>
  <si>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</si>
  <si>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</si>
  <si>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</si>
  <si>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</si>
  <si>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</si>
  <si>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</si>
  <si>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</si>
  <si>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</si>
  <si>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</si>
  <si>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</si>
  <si>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</si>
  <si>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</si>
  <si>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</si>
  <si>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</si>
  <si>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</si>
  <si>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</si>
  <si>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</si>
  <si>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</si>
  <si>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</si>
  <si>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</si>
  <si>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</si>
  <si>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</si>
  <si>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</si>
  <si>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</si>
  <si>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</si>
  <si>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</si>
  <si>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</si>
  <si>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</si>
  <si>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</si>
  <si>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</si>
  <si>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</si>
  <si>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</si>
  <si>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</si>
  <si>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</si>
  <si>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</si>
  <si>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</si>
  <si>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</si>
  <si>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</si>
  <si>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</si>
  <si>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</si>
  <si>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</si>
  <si>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</si>
  <si>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</si>
  <si>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</si>
  <si>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</si>
  <si>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</si>
  <si>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</si>
  <si>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</si>
  <si>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</si>
  <si>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</si>
  <si>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</si>
  <si>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</si>
  <si>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</si>
  <si>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</si>
  <si>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</si>
  <si>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</si>
  <si>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</si>
  <si>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</si>
  <si>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</si>
  <si>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</si>
  <si>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</si>
  <si>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</si>
  <si>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</si>
  <si>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</si>
  <si>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</si>
  <si>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</si>
  <si>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</si>
  <si>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</si>
  <si>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</si>
  <si>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</si>
  <si>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</si>
  <si>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</si>
  <si>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</si>
  <si>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</si>
  <si>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</si>
  <si>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</si>
  <si>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</si>
  <si>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</si>
  <si>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</si>
  <si>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</si>
  <si>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</si>
  <si>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</si>
  <si>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</si>
  <si>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</si>
  <si>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</si>
  <si>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</si>
  <si>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</si>
  <si>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</si>
  <si>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</si>
  <si>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</si>
  <si>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</si>
  <si>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</si>
  <si>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</si>
  <si>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</si>
  <si>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</si>
  <si>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</si>
  <si>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</si>
  <si>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</si>
  <si>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</si>
  <si>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</si>
  <si>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</si>
  <si>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</si>
  <si>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</si>
  <si>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</si>
  <si>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</si>
  <si>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</si>
  <si>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</si>
  <si>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</si>
  <si>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</si>
  <si>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</si>
  <si>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</si>
  <si>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</si>
  <si>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</si>
  <si>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</si>
  <si>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</si>
  <si>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</si>
  <si>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</si>
  <si>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</si>
  <si>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</si>
  <si>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</si>
  <si>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</si>
  <si>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</si>
  <si>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</si>
  <si>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</si>
  <si>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</si>
  <si>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</si>
  <si>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</si>
  <si>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</si>
  <si>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</si>
  <si>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</si>
  <si>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</si>
  <si>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</si>
  <si>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</si>
  <si>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</si>
  <si>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</si>
  <si>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</si>
  <si>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</si>
  <si>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</si>
  <si>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</si>
  <si>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</si>
  <si>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</si>
  <si>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</si>
  <si>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</si>
  <si>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</si>
  <si>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</si>
  <si>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</si>
  <si>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RSHJBSK00188
许昌 范书玲</t>
  </si>
  <si>
    <t>VICTORIANP 1503-747-800
China 女下装 翻单1</t>
  </si>
  <si>
    <t>RSHJBSK00190
许昌 范书玲</t>
  </si>
  <si>
    <t>1503-757-812
China 女下装 翻单1</t>
  </si>
  <si>
    <t>RSHJBSK00192</t>
  </si>
  <si>
    <t>2013-727-800
Cambodia 男上装</t>
  </si>
  <si>
    <t>RSHJBSK00193</t>
  </si>
  <si>
    <t>2014-727-800
Cambodia 男裤子</t>
  </si>
  <si>
    <r>
      <rPr>
        <sz val="11"/>
        <rFont val="宋体"/>
        <charset val="134"/>
        <scheme val="minor"/>
      </rPr>
      <t>49239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49249</t>
    </r>
  </si>
  <si>
    <t>RSHJBSK00194</t>
  </si>
  <si>
    <t>2011-727-250
Cambodia 男上装</t>
  </si>
  <si>
    <r>
      <rPr>
        <sz val="11"/>
        <rFont val="宋体"/>
        <charset val="134"/>
        <scheme val="minor"/>
      </rPr>
      <t>49240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49250</t>
    </r>
  </si>
  <si>
    <t>RSHJBSK00195</t>
  </si>
  <si>
    <t>2012-727-400
Cambodia 男上装</t>
  </si>
  <si>
    <r>
      <rPr>
        <sz val="11"/>
        <rFont val="宋体"/>
        <charset val="134"/>
        <scheme val="minor"/>
      </rPr>
      <t>47757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49247</t>
    </r>
  </si>
  <si>
    <t>RSHJBSK00196</t>
  </si>
  <si>
    <t>1919-727-500
Cambodia 男上装</t>
  </si>
  <si>
    <t>RSHJBSK00197
许昌 范书玲</t>
  </si>
  <si>
    <t>VICTORIANP 1503-727-800
China 女下装 翻单1</t>
  </si>
  <si>
    <t>RSHJBSK00198
许昌 范书玲</t>
  </si>
  <si>
    <t>VICTORIANP 1503-747-800
China 女下装 翻单1 补单</t>
  </si>
  <si>
    <t>RSHJBSK00199
许昌 范书玲</t>
  </si>
  <si>
    <t>1503-757-812
China 女下装 翻单1 补单</t>
  </si>
  <si>
    <t>50155
50158</t>
  </si>
  <si>
    <t>RSHJBSK00200</t>
  </si>
  <si>
    <t>2088-727-77
Cambodia 男上装</t>
  </si>
  <si>
    <t>白色织+印标WLBCGEN068-40*70mm</t>
  </si>
  <si>
    <t>49244
49239
49249
49240
49250
47757
49247</t>
  </si>
  <si>
    <t>RSHJBSK00201</t>
  </si>
  <si>
    <t>2014-727、2011-727、2012-727、1919-727 吊绳</t>
  </si>
  <si>
    <t>白色 吊绳 MRBCGEN001-320*1.5mm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</si>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</sst>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9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58" fontId="11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8" fontId="13" fillId="0" borderId="7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58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58" fontId="11" fillId="5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58" fontId="11" fillId="5" borderId="11" xfId="0" applyNumberFormat="1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8" fontId="13" fillId="0" borderId="11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58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9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9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5" borderId="6" xfId="0" applyNumberFormat="1" applyFont="1" applyFill="1" applyBorder="1" applyAlignment="1">
      <alignment horizontal="center" vertical="center" wrapText="1"/>
    </xf>
    <xf numFmtId="8" fontId="15" fillId="5" borderId="6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46" workbookViewId="0">
      <selection activeCell="E75" sqref="E75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78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78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78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78">
        <f t="shared" si="0"/>
        <v>3150</v>
      </c>
    </row>
    <row r="7" spans="1:9">
      <c r="A7" s="19">
        <v>45577</v>
      </c>
      <c r="B7" s="34" t="s">
        <v>10</v>
      </c>
      <c r="C7" s="193" t="s">
        <v>18</v>
      </c>
      <c r="D7" s="194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78">
        <f t="shared" si="0"/>
        <v>9855.04</v>
      </c>
    </row>
    <row r="8" spans="1:9">
      <c r="A8" s="19"/>
      <c r="B8" s="40"/>
      <c r="C8" s="40"/>
      <c r="D8" s="195"/>
      <c r="E8" s="14"/>
      <c r="F8" s="16" t="s">
        <v>15</v>
      </c>
      <c r="G8" s="52">
        <v>42848</v>
      </c>
      <c r="H8" s="16">
        <v>0.08</v>
      </c>
      <c r="I8" s="178">
        <f t="shared" si="0"/>
        <v>3427.84</v>
      </c>
    </row>
    <row r="9" spans="1:9">
      <c r="A9" s="19"/>
      <c r="B9" s="40"/>
      <c r="C9" s="40"/>
      <c r="D9" s="195"/>
      <c r="E9" s="14"/>
      <c r="F9" s="16" t="s">
        <v>21</v>
      </c>
      <c r="G9" s="52">
        <f>42848*4</f>
        <v>171392</v>
      </c>
      <c r="H9" s="16">
        <v>0.04</v>
      </c>
      <c r="I9" s="178">
        <f t="shared" si="0"/>
        <v>6855.68</v>
      </c>
    </row>
    <row r="10" ht="28" spans="1:9">
      <c r="A10" s="19"/>
      <c r="B10" s="40"/>
      <c r="C10" s="40"/>
      <c r="D10" s="195"/>
      <c r="E10" s="14"/>
      <c r="F10" s="14" t="s">
        <v>22</v>
      </c>
      <c r="G10" s="52">
        <v>42848</v>
      </c>
      <c r="H10" s="16">
        <v>0.095</v>
      </c>
      <c r="I10" s="178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78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78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78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78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78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78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78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78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78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78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78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78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78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78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78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78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78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78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78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78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78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78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78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78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78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78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78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78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78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78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78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78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78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78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78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78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96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78">
        <f t="shared" si="0"/>
        <v>3622.5</v>
      </c>
    </row>
    <row r="48" spans="1:9">
      <c r="A48" s="19"/>
      <c r="B48" s="17"/>
      <c r="C48" s="17"/>
      <c r="D48" s="196"/>
      <c r="E48" s="14"/>
      <c r="F48" s="16" t="s">
        <v>15</v>
      </c>
      <c r="G48" s="16">
        <v>15750</v>
      </c>
      <c r="H48" s="16">
        <v>0.08</v>
      </c>
      <c r="I48" s="178">
        <f t="shared" si="0"/>
        <v>1260</v>
      </c>
    </row>
    <row r="49" spans="1:9">
      <c r="A49" s="19"/>
      <c r="B49" s="17"/>
      <c r="C49" s="17"/>
      <c r="D49" s="196"/>
      <c r="E49" s="14"/>
      <c r="F49" s="16" t="s">
        <v>16</v>
      </c>
      <c r="G49" s="16">
        <f>15750*4</f>
        <v>63000</v>
      </c>
      <c r="H49" s="16">
        <v>0.04</v>
      </c>
      <c r="I49" s="178">
        <f t="shared" si="0"/>
        <v>2520</v>
      </c>
    </row>
    <row r="50" spans="1:9">
      <c r="A50" s="19"/>
      <c r="B50" s="17"/>
      <c r="C50" s="17"/>
      <c r="D50" s="196"/>
      <c r="E50" s="14"/>
      <c r="F50" s="14" t="s">
        <v>17</v>
      </c>
      <c r="G50" s="16">
        <v>15750</v>
      </c>
      <c r="H50" s="16">
        <v>0.12</v>
      </c>
      <c r="I50" s="178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78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78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78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78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78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78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78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78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78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78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78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78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78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78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78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78">
        <f t="shared" si="0"/>
        <v>9878.4</v>
      </c>
    </row>
    <row r="67" spans="1:10">
      <c r="A67" s="176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78">
        <f>G67*H67</f>
        <v>8452.5</v>
      </c>
    </row>
    <row r="68" spans="1:10">
      <c r="A68" s="179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78">
        <f>G68*H68</f>
        <v>2940</v>
      </c>
    </row>
    <row r="69" spans="1:10">
      <c r="A69" s="179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78">
        <f>G69*H69</f>
        <v>7350</v>
      </c>
    </row>
    <row r="70" spans="1:10">
      <c r="A70" s="181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78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97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86" t="s">
        <v>68</v>
      </c>
    </row>
    <row r="75" spans="1:10">
      <c r="I75" s="198">
        <f>I73+I74</f>
        <v>53181.96</v>
      </c>
      <c r="J75" s="186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opLeftCell="A66" workbookViewId="0">
      <selection activeCell="E87" sqref="E8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20" t="s">
        <v>10</v>
      </c>
      <c r="C3" s="121" t="s">
        <v>330</v>
      </c>
      <c r="D3" s="122" t="s">
        <v>331</v>
      </c>
      <c r="E3" s="123" t="s">
        <v>332</v>
      </c>
      <c r="F3" s="14" t="s">
        <v>14</v>
      </c>
      <c r="G3" s="124">
        <v>15750</v>
      </c>
      <c r="H3" s="17">
        <v>0.21</v>
      </c>
      <c r="I3" s="125">
        <f t="shared" ref="I3:I66" si="0">G3*H3</f>
        <v>3307.5</v>
      </c>
    </row>
    <row r="4" customHeight="1" spans="1:9">
      <c r="A4" s="39"/>
      <c r="B4" s="126"/>
      <c r="C4" s="127"/>
      <c r="D4" s="128"/>
      <c r="E4" s="129"/>
      <c r="F4" s="14" t="s">
        <v>163</v>
      </c>
      <c r="G4" s="124">
        <f>249+376+425+249+376+425</f>
        <v>2100</v>
      </c>
      <c r="H4" s="17">
        <v>0.2</v>
      </c>
      <c r="I4" s="125">
        <f t="shared" si="0"/>
        <v>420</v>
      </c>
    </row>
    <row r="5" customHeight="1" spans="1:9">
      <c r="A5" s="39"/>
      <c r="B5" s="126"/>
      <c r="C5" s="127"/>
      <c r="D5" s="128"/>
      <c r="E5" s="129"/>
      <c r="F5" s="16" t="s">
        <v>15</v>
      </c>
      <c r="G5" s="124">
        <v>15750</v>
      </c>
      <c r="H5" s="17">
        <v>0.08</v>
      </c>
      <c r="I5" s="125">
        <f t="shared" si="0"/>
        <v>1260</v>
      </c>
    </row>
    <row r="6" customHeight="1" spans="1:9">
      <c r="A6" s="39"/>
      <c r="B6" s="130"/>
      <c r="C6" s="131"/>
      <c r="D6" s="132"/>
      <c r="E6" s="129"/>
      <c r="F6" s="14" t="s">
        <v>14</v>
      </c>
      <c r="G6" s="124">
        <v>15750</v>
      </c>
      <c r="H6" s="17">
        <v>0.21</v>
      </c>
      <c r="I6" s="125">
        <f t="shared" si="0"/>
        <v>3307.5</v>
      </c>
    </row>
    <row r="7" customHeight="1" spans="1:9">
      <c r="A7" s="39"/>
      <c r="B7" s="130"/>
      <c r="C7" s="131"/>
      <c r="D7" s="132"/>
      <c r="E7" s="129"/>
      <c r="F7" s="16" t="s">
        <v>15</v>
      </c>
      <c r="G7" s="124">
        <v>15750</v>
      </c>
      <c r="H7" s="17">
        <v>0.08</v>
      </c>
      <c r="I7" s="125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25">
        <f t="shared" si="0"/>
        <v>6300</v>
      </c>
    </row>
    <row r="9" customHeight="1" spans="1:9">
      <c r="A9" s="43"/>
      <c r="B9" s="133"/>
      <c r="C9" s="134"/>
      <c r="D9" s="135"/>
      <c r="E9" s="136"/>
      <c r="F9" s="14" t="s">
        <v>308</v>
      </c>
      <c r="G9" s="124">
        <v>31500</v>
      </c>
      <c r="H9" s="17">
        <v>0.08</v>
      </c>
      <c r="I9" s="125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25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25">
        <f t="shared" si="0"/>
        <v>420</v>
      </c>
    </row>
    <row r="12" customHeight="1" spans="1:9">
      <c r="A12" s="19"/>
      <c r="B12" s="137"/>
      <c r="C12" s="20"/>
      <c r="D12" s="22"/>
      <c r="E12" s="20"/>
      <c r="F12" s="16" t="s">
        <v>268</v>
      </c>
      <c r="G12" s="17">
        <v>5250</v>
      </c>
      <c r="H12" s="17">
        <v>0.58</v>
      </c>
      <c r="I12" s="125">
        <f t="shared" si="0"/>
        <v>3045</v>
      </c>
    </row>
    <row r="13" customHeight="1" spans="1:9">
      <c r="A13" s="19"/>
      <c r="B13" s="137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25">
        <f t="shared" si="0"/>
        <v>0</v>
      </c>
    </row>
    <row r="14" customHeight="1" spans="1:9">
      <c r="A14" s="19"/>
      <c r="B14" s="137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25">
        <f t="shared" si="0"/>
        <v>1050</v>
      </c>
    </row>
    <row r="15" customHeight="1" spans="1:9">
      <c r="A15" s="19"/>
      <c r="B15" s="137"/>
      <c r="C15" s="20"/>
      <c r="D15" s="22"/>
      <c r="E15" s="20"/>
      <c r="F15" s="14" t="s">
        <v>57</v>
      </c>
      <c r="G15" s="17">
        <v>5250</v>
      </c>
      <c r="H15" s="17">
        <v>0.24</v>
      </c>
      <c r="I15" s="125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25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25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25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25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25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25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25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25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25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25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25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25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25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25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25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25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25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25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25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25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25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25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25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02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25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25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25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25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01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0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0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0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25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25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25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25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2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25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25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25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25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25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2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2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2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03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91" ht="28.5" spans="1:11">
      <c r="A91" s="104" t="s">
        <v>141</v>
      </c>
      <c r="B91" s="104"/>
      <c r="C91" s="104"/>
      <c r="D91" s="104"/>
      <c r="E91" s="104"/>
      <c r="F91" s="104"/>
      <c r="G91" s="104"/>
      <c r="H91" s="104"/>
      <c r="I91" s="104"/>
      <c r="J91" s="104"/>
    </row>
    <row r="92" customHeight="1" spans="1:11">
      <c r="A92" s="105" t="s">
        <v>142</v>
      </c>
      <c r="B92" s="105" t="s">
        <v>143</v>
      </c>
      <c r="C92" s="105" t="s">
        <v>144</v>
      </c>
      <c r="D92" s="105" t="s">
        <v>145</v>
      </c>
      <c r="E92" s="105" t="s">
        <v>146</v>
      </c>
      <c r="F92" s="106" t="s">
        <v>147</v>
      </c>
      <c r="G92" s="105" t="s">
        <v>148</v>
      </c>
      <c r="H92" s="105" t="s">
        <v>149</v>
      </c>
      <c r="I92" s="105" t="s">
        <v>150</v>
      </c>
      <c r="J92" s="105" t="s">
        <v>151</v>
      </c>
    </row>
    <row r="93" customHeight="1" spans="1:11">
      <c r="A93" s="105"/>
      <c r="B93" s="105"/>
      <c r="C93" s="105"/>
      <c r="D93" s="105" t="s">
        <v>152</v>
      </c>
      <c r="E93" s="105"/>
      <c r="F93" s="106" t="s">
        <v>153</v>
      </c>
      <c r="G93" s="105"/>
      <c r="H93" s="105"/>
      <c r="I93" s="107" t="s">
        <v>154</v>
      </c>
      <c r="J93" s="105"/>
    </row>
    <row r="94" customHeight="1" spans="1:11">
      <c r="A94" s="139">
        <v>1</v>
      </c>
      <c r="B94" s="140">
        <v>46065</v>
      </c>
      <c r="C94" s="141" t="s">
        <v>155</v>
      </c>
      <c r="D94" s="141" t="s">
        <v>156</v>
      </c>
      <c r="E94" s="141" t="s">
        <v>157</v>
      </c>
      <c r="F94" s="141"/>
      <c r="G94" s="141" t="s">
        <v>325</v>
      </c>
      <c r="H94" s="141">
        <v>11720</v>
      </c>
      <c r="I94" s="142">
        <v>8555.6</v>
      </c>
      <c r="J94" s="143" t="s">
        <v>386</v>
      </c>
      <c r="K94" s="95">
        <v>2812.8</v>
      </c>
    </row>
    <row r="95" customHeight="1" spans="1:11">
      <c r="A95" s="144"/>
      <c r="B95" s="145"/>
      <c r="C95" s="146"/>
      <c r="D95" s="146"/>
      <c r="E95" s="146" t="s">
        <v>159</v>
      </c>
      <c r="F95" s="146"/>
      <c r="G95" s="146" t="s">
        <v>326</v>
      </c>
      <c r="H95" s="141">
        <v>11720</v>
      </c>
      <c r="I95" s="147"/>
      <c r="J95" s="148"/>
      <c r="K95" s="95">
        <v>2344</v>
      </c>
    </row>
    <row r="96" customHeight="1" spans="1:11">
      <c r="A96" s="144"/>
      <c r="B96" s="145"/>
      <c r="C96" s="146"/>
      <c r="D96" s="146"/>
      <c r="E96" s="146" t="s">
        <v>387</v>
      </c>
      <c r="F96" s="146"/>
      <c r="G96" s="146" t="s">
        <v>326</v>
      </c>
      <c r="H96" s="141">
        <v>11720</v>
      </c>
      <c r="I96" s="147"/>
      <c r="J96" s="149"/>
      <c r="K96" s="95">
        <v>3398.8</v>
      </c>
    </row>
    <row r="97" customHeight="1" spans="1:13">
      <c r="A97" s="139">
        <v>1</v>
      </c>
      <c r="B97" s="140">
        <v>46065</v>
      </c>
      <c r="C97" s="141" t="s">
        <v>155</v>
      </c>
      <c r="D97" s="141" t="s">
        <v>156</v>
      </c>
      <c r="E97" s="141" t="s">
        <v>157</v>
      </c>
      <c r="F97" s="141"/>
      <c r="G97" s="141" t="s">
        <v>325</v>
      </c>
      <c r="H97" s="141">
        <v>12042</v>
      </c>
      <c r="I97" s="142">
        <v>8790.66</v>
      </c>
      <c r="J97" s="143" t="s">
        <v>388</v>
      </c>
      <c r="K97" s="95">
        <v>2890.08</v>
      </c>
    </row>
    <row r="98" customHeight="1" spans="1:13">
      <c r="A98" s="144"/>
      <c r="B98" s="145"/>
      <c r="C98" s="146"/>
      <c r="D98" s="146"/>
      <c r="E98" s="146" t="s">
        <v>159</v>
      </c>
      <c r="F98" s="146"/>
      <c r="G98" s="146" t="s">
        <v>326</v>
      </c>
      <c r="H98" s="141">
        <v>12042</v>
      </c>
      <c r="I98" s="147"/>
      <c r="J98" s="148"/>
      <c r="K98" s="95">
        <v>2408.4</v>
      </c>
    </row>
    <row r="99" customHeight="1" spans="1:13">
      <c r="A99" s="144"/>
      <c r="B99" s="145"/>
      <c r="C99" s="146"/>
      <c r="D99" s="146"/>
      <c r="E99" s="146" t="s">
        <v>387</v>
      </c>
      <c r="F99" s="146"/>
      <c r="G99" s="146" t="s">
        <v>326</v>
      </c>
      <c r="H99" s="141">
        <v>12042</v>
      </c>
      <c r="I99" s="147"/>
      <c r="J99" s="149"/>
      <c r="K99" s="95">
        <v>3492.18</v>
      </c>
    </row>
    <row r="100" customHeight="1" spans="1:13">
      <c r="A100" s="139">
        <v>1</v>
      </c>
      <c r="B100" s="140">
        <v>46065</v>
      </c>
      <c r="C100" s="141" t="s">
        <v>155</v>
      </c>
      <c r="D100" s="141" t="s">
        <v>156</v>
      </c>
      <c r="E100" s="141" t="s">
        <v>157</v>
      </c>
      <c r="F100" s="141"/>
      <c r="G100" s="141" t="s">
        <v>325</v>
      </c>
      <c r="H100" s="141">
        <v>24960</v>
      </c>
      <c r="I100" s="142">
        <v>31449.6</v>
      </c>
      <c r="J100" s="143" t="s">
        <v>389</v>
      </c>
      <c r="K100" s="95">
        <v>4742.4</v>
      </c>
    </row>
    <row r="101" customHeight="1" spans="1:13">
      <c r="A101" s="144"/>
      <c r="B101" s="145"/>
      <c r="C101" s="146"/>
      <c r="D101" s="146"/>
      <c r="E101" s="146" t="s">
        <v>159</v>
      </c>
      <c r="F101" s="146"/>
      <c r="G101" s="146" t="s">
        <v>326</v>
      </c>
      <c r="H101" s="141">
        <v>24960</v>
      </c>
      <c r="I101" s="147"/>
      <c r="J101" s="148"/>
      <c r="K101" s="95">
        <v>4992</v>
      </c>
    </row>
    <row r="102" customHeight="1" spans="1:13">
      <c r="A102" s="144"/>
      <c r="B102" s="145"/>
      <c r="C102" s="146"/>
      <c r="D102" s="146"/>
      <c r="E102" s="146" t="s">
        <v>387</v>
      </c>
      <c r="F102" s="146"/>
      <c r="G102" s="146" t="s">
        <v>326</v>
      </c>
      <c r="H102" s="141">
        <v>24960</v>
      </c>
      <c r="I102" s="147"/>
      <c r="J102" s="148"/>
      <c r="K102" s="95">
        <v>7238.4</v>
      </c>
    </row>
    <row r="103" customHeight="1" spans="1:13">
      <c r="A103" s="144"/>
      <c r="B103" s="145"/>
      <c r="C103" s="146"/>
      <c r="D103" s="146"/>
      <c r="E103" s="146" t="s">
        <v>390</v>
      </c>
      <c r="F103" s="146"/>
      <c r="G103" s="141" t="s">
        <v>325</v>
      </c>
      <c r="H103" s="141">
        <v>24960</v>
      </c>
      <c r="I103" s="147"/>
      <c r="J103" s="149"/>
      <c r="K103" s="95">
        <v>14476.8</v>
      </c>
    </row>
    <row r="104" customHeight="1" spans="1:13">
      <c r="A104" s="139">
        <v>1</v>
      </c>
      <c r="B104" s="140">
        <v>46065</v>
      </c>
      <c r="C104" s="141" t="s">
        <v>155</v>
      </c>
      <c r="D104" s="141" t="s">
        <v>156</v>
      </c>
      <c r="E104" s="141" t="s">
        <v>157</v>
      </c>
      <c r="F104" s="141"/>
      <c r="G104" s="141" t="s">
        <v>325</v>
      </c>
      <c r="H104" s="141">
        <v>27268</v>
      </c>
      <c r="I104" s="142">
        <v>20660.82</v>
      </c>
      <c r="J104" s="141"/>
      <c r="K104" s="95">
        <v>2851.08</v>
      </c>
      <c r="M104" s="1">
        <v>136386.4</v>
      </c>
    </row>
    <row r="105" customHeight="1" spans="1:13">
      <c r="A105" s="144"/>
      <c r="B105" s="145"/>
      <c r="C105" s="146"/>
      <c r="D105" s="146"/>
      <c r="E105" s="146" t="s">
        <v>159</v>
      </c>
      <c r="F105" s="146"/>
      <c r="G105" s="146" t="s">
        <v>326</v>
      </c>
      <c r="H105" s="141">
        <v>27268</v>
      </c>
      <c r="I105" s="147"/>
      <c r="J105" s="146"/>
      <c r="K105" s="95">
        <v>5702.16</v>
      </c>
      <c r="L105" s="1" t="s">
        <v>327</v>
      </c>
      <c r="M105" s="1">
        <f>I110-M104</f>
        <v>260.76999999999</v>
      </c>
    </row>
    <row r="106" customHeight="1" spans="1:13">
      <c r="A106" s="144"/>
      <c r="B106" s="145"/>
      <c r="C106" s="146"/>
      <c r="D106" s="146"/>
      <c r="E106" s="146" t="s">
        <v>160</v>
      </c>
      <c r="F106" s="146"/>
      <c r="G106" s="146" t="s">
        <v>326</v>
      </c>
      <c r="H106" s="141">
        <v>27268</v>
      </c>
      <c r="I106" s="147"/>
      <c r="J106" s="146"/>
      <c r="K106" s="95">
        <v>12107.58</v>
      </c>
    </row>
    <row r="107" customHeight="1" spans="1:13">
      <c r="A107" s="139">
        <v>1</v>
      </c>
      <c r="B107" s="140">
        <v>46065</v>
      </c>
      <c r="C107" s="141" t="s">
        <v>155</v>
      </c>
      <c r="D107" s="141" t="s">
        <v>156</v>
      </c>
      <c r="E107" s="141" t="s">
        <v>157</v>
      </c>
      <c r="F107" s="141"/>
      <c r="G107" s="141" t="s">
        <v>325</v>
      </c>
      <c r="H107" s="141">
        <v>175606</v>
      </c>
      <c r="I107" s="142">
        <v>67190.49</v>
      </c>
      <c r="J107" s="141"/>
      <c r="K107" s="95">
        <v>18360.97</v>
      </c>
    </row>
    <row r="108" customHeight="1" spans="1:13">
      <c r="A108" s="144"/>
      <c r="B108" s="145"/>
      <c r="C108" s="146"/>
      <c r="D108" s="146"/>
      <c r="E108" s="146" t="s">
        <v>159</v>
      </c>
      <c r="F108" s="146"/>
      <c r="G108" s="146" t="s">
        <v>326</v>
      </c>
      <c r="H108" s="141">
        <v>175606</v>
      </c>
      <c r="I108" s="147"/>
      <c r="J108" s="146"/>
      <c r="K108" s="95">
        <v>36721.94</v>
      </c>
    </row>
    <row r="109" customHeight="1" spans="1:13">
      <c r="A109" s="144"/>
      <c r="B109" s="145"/>
      <c r="C109" s="146"/>
      <c r="D109" s="146"/>
      <c r="E109" s="146" t="s">
        <v>160</v>
      </c>
      <c r="F109" s="146"/>
      <c r="G109" s="146" t="s">
        <v>326</v>
      </c>
      <c r="H109" s="146">
        <v>44568</v>
      </c>
      <c r="I109" s="147"/>
      <c r="J109" s="146"/>
      <c r="K109" s="95">
        <v>12107.58</v>
      </c>
    </row>
    <row r="110" customHeight="1" spans="1:13">
      <c r="I110" s="95">
        <f>SUM(I94:I109)</f>
        <v>136647.17</v>
      </c>
      <c r="K110" s="95"/>
    </row>
  </sheetData>
  <autoFilter xmlns:etc="http://www.wps.cn/officeDocument/2017/etCustomData" ref="A1:I86" etc:filterBottomFollowUsedRange="0">
    <extLst/>
  </autoFilter>
  <mergeCells count="12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A104:A106"/>
    <mergeCell ref="A107:A109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B104:B106"/>
    <mergeCell ref="B107:B109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C104:C106"/>
    <mergeCell ref="C107:C109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D104:D106"/>
    <mergeCell ref="D107:D109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I104:I106"/>
    <mergeCell ref="I107:I109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63" workbookViewId="0">
      <selection activeCell="I78" sqref="I78:I8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20" t="s">
        <v>10</v>
      </c>
      <c r="C3" s="121" t="s">
        <v>330</v>
      </c>
      <c r="D3" s="122" t="s">
        <v>331</v>
      </c>
      <c r="E3" s="123" t="s">
        <v>332</v>
      </c>
      <c r="F3" s="14" t="s">
        <v>14</v>
      </c>
      <c r="G3" s="124">
        <v>15750</v>
      </c>
      <c r="H3" s="17">
        <v>0.21</v>
      </c>
      <c r="I3" s="125">
        <f t="shared" ref="I3:I66" si="0">G3*H3</f>
        <v>3307.5</v>
      </c>
    </row>
    <row r="4" customHeight="1" spans="1:9">
      <c r="A4" s="39"/>
      <c r="B4" s="126"/>
      <c r="C4" s="127"/>
      <c r="D4" s="128"/>
      <c r="E4" s="129"/>
      <c r="F4" s="14" t="s">
        <v>163</v>
      </c>
      <c r="G4" s="124">
        <f>249+376+425+249+376+425</f>
        <v>2100</v>
      </c>
      <c r="H4" s="17">
        <v>0.2</v>
      </c>
      <c r="I4" s="125">
        <f t="shared" si="0"/>
        <v>420</v>
      </c>
    </row>
    <row r="5" customHeight="1" spans="1:9">
      <c r="A5" s="39"/>
      <c r="B5" s="126"/>
      <c r="C5" s="127"/>
      <c r="D5" s="128"/>
      <c r="E5" s="129"/>
      <c r="F5" s="16" t="s">
        <v>15</v>
      </c>
      <c r="G5" s="124">
        <v>15750</v>
      </c>
      <c r="H5" s="17">
        <v>0.08</v>
      </c>
      <c r="I5" s="125">
        <f t="shared" si="0"/>
        <v>1260</v>
      </c>
    </row>
    <row r="6" customHeight="1" spans="1:9">
      <c r="A6" s="39"/>
      <c r="B6" s="130"/>
      <c r="C6" s="131"/>
      <c r="D6" s="132"/>
      <c r="E6" s="129"/>
      <c r="F6" s="14" t="s">
        <v>14</v>
      </c>
      <c r="G6" s="124">
        <v>15750</v>
      </c>
      <c r="H6" s="17">
        <v>0.21</v>
      </c>
      <c r="I6" s="125">
        <f t="shared" si="0"/>
        <v>3307.5</v>
      </c>
    </row>
    <row r="7" customHeight="1" spans="1:9">
      <c r="A7" s="39"/>
      <c r="B7" s="130"/>
      <c r="C7" s="131"/>
      <c r="D7" s="132"/>
      <c r="E7" s="129"/>
      <c r="F7" s="16" t="s">
        <v>15</v>
      </c>
      <c r="G7" s="124">
        <v>15750</v>
      </c>
      <c r="H7" s="17">
        <v>0.08</v>
      </c>
      <c r="I7" s="125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25">
        <f t="shared" si="0"/>
        <v>6300</v>
      </c>
    </row>
    <row r="9" customHeight="1" spans="1:9">
      <c r="A9" s="43"/>
      <c r="B9" s="133"/>
      <c r="C9" s="134"/>
      <c r="D9" s="135"/>
      <c r="E9" s="136"/>
      <c r="F9" s="14" t="s">
        <v>308</v>
      </c>
      <c r="G9" s="124">
        <v>31500</v>
      </c>
      <c r="H9" s="17">
        <v>0.08</v>
      </c>
      <c r="I9" s="125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25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25">
        <f t="shared" si="0"/>
        <v>420</v>
      </c>
    </row>
    <row r="12" customHeight="1" spans="1:9">
      <c r="A12" s="19"/>
      <c r="B12" s="137"/>
      <c r="C12" s="20"/>
      <c r="D12" s="22"/>
      <c r="E12" s="20"/>
      <c r="F12" s="16" t="s">
        <v>268</v>
      </c>
      <c r="G12" s="17">
        <v>5250</v>
      </c>
      <c r="H12" s="17">
        <v>0.58</v>
      </c>
      <c r="I12" s="125">
        <f t="shared" si="0"/>
        <v>3045</v>
      </c>
    </row>
    <row r="13" customHeight="1" spans="1:9">
      <c r="A13" s="19"/>
      <c r="B13" s="137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25">
        <f t="shared" si="0"/>
        <v>0</v>
      </c>
    </row>
    <row r="14" customHeight="1" spans="1:9">
      <c r="A14" s="19"/>
      <c r="B14" s="137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25">
        <f t="shared" si="0"/>
        <v>1050</v>
      </c>
    </row>
    <row r="15" customHeight="1" spans="1:9">
      <c r="A15" s="19"/>
      <c r="B15" s="137"/>
      <c r="C15" s="20"/>
      <c r="D15" s="22"/>
      <c r="E15" s="20"/>
      <c r="F15" s="14" t="s">
        <v>57</v>
      </c>
      <c r="G15" s="17">
        <v>5250</v>
      </c>
      <c r="H15" s="17">
        <v>0.24</v>
      </c>
      <c r="I15" s="125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25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25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25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25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25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25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25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25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25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25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25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25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25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25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25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25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25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25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25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25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25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25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25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25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25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25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25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25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01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0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0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0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25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25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25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25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25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25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25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25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25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25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38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38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38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38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38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38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25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25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25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03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87" customHeight="1" spans="1:11">
      <c r="I87" s="95">
        <v>-51488.1</v>
      </c>
      <c r="J87" s="1" t="s">
        <v>391</v>
      </c>
    </row>
    <row r="88" customHeight="1" spans="1:11">
      <c r="I88" s="31">
        <f>I86+I87</f>
        <v>128553.5179</v>
      </c>
    </row>
    <row r="91" ht="28.5" spans="1:11">
      <c r="A91" s="104" t="s">
        <v>141</v>
      </c>
      <c r="B91" s="104"/>
      <c r="C91" s="104"/>
      <c r="D91" s="104"/>
      <c r="E91" s="104"/>
      <c r="F91" s="104"/>
      <c r="G91" s="104"/>
      <c r="H91" s="104"/>
      <c r="I91" s="104"/>
      <c r="J91" s="104"/>
    </row>
    <row r="92" customHeight="1" spans="1:11">
      <c r="A92" s="105" t="s">
        <v>142</v>
      </c>
      <c r="B92" s="105" t="s">
        <v>143</v>
      </c>
      <c r="C92" s="105" t="s">
        <v>144</v>
      </c>
      <c r="D92" s="105" t="s">
        <v>145</v>
      </c>
      <c r="E92" s="105" t="s">
        <v>146</v>
      </c>
      <c r="F92" s="106" t="s">
        <v>147</v>
      </c>
      <c r="G92" s="105" t="s">
        <v>148</v>
      </c>
      <c r="H92" s="105" t="s">
        <v>149</v>
      </c>
      <c r="I92" s="105" t="s">
        <v>150</v>
      </c>
      <c r="J92" s="105" t="s">
        <v>151</v>
      </c>
    </row>
    <row r="93" customHeight="1" spans="1:11">
      <c r="A93" s="105"/>
      <c r="B93" s="105"/>
      <c r="C93" s="105"/>
      <c r="D93" s="105" t="s">
        <v>152</v>
      </c>
      <c r="E93" s="105"/>
      <c r="F93" s="106" t="s">
        <v>153</v>
      </c>
      <c r="G93" s="105"/>
      <c r="H93" s="105"/>
      <c r="I93" s="107" t="s">
        <v>154</v>
      </c>
      <c r="J93" s="105"/>
    </row>
    <row r="94" customHeight="1" spans="1:11">
      <c r="A94" s="139">
        <v>1</v>
      </c>
      <c r="B94" s="140">
        <v>46081</v>
      </c>
      <c r="C94" s="141" t="s">
        <v>155</v>
      </c>
      <c r="D94" s="141" t="s">
        <v>156</v>
      </c>
      <c r="E94" s="141" t="s">
        <v>157</v>
      </c>
      <c r="F94" s="141"/>
      <c r="G94" s="141" t="s">
        <v>325</v>
      </c>
      <c r="H94" s="141">
        <v>21258</v>
      </c>
      <c r="I94" s="142">
        <v>15518.34</v>
      </c>
      <c r="J94" s="143" t="s">
        <v>392</v>
      </c>
      <c r="K94" s="95">
        <v>5101.92</v>
      </c>
    </row>
    <row r="95" customHeight="1" spans="1:11">
      <c r="A95" s="144"/>
      <c r="B95" s="145"/>
      <c r="C95" s="146"/>
      <c r="D95" s="146"/>
      <c r="E95" s="146" t="s">
        <v>159</v>
      </c>
      <c r="F95" s="146"/>
      <c r="G95" s="146" t="s">
        <v>326</v>
      </c>
      <c r="H95" s="141">
        <v>21258</v>
      </c>
      <c r="I95" s="147"/>
      <c r="J95" s="148"/>
      <c r="K95" s="95">
        <v>4251.6</v>
      </c>
    </row>
    <row r="96" customHeight="1" spans="1:11">
      <c r="A96" s="144"/>
      <c r="B96" s="145"/>
      <c r="C96" s="146"/>
      <c r="D96" s="146"/>
      <c r="E96" s="146" t="s">
        <v>387</v>
      </c>
      <c r="F96" s="146"/>
      <c r="G96" s="146" t="s">
        <v>326</v>
      </c>
      <c r="H96" s="141">
        <v>21258</v>
      </c>
      <c r="I96" s="147"/>
      <c r="J96" s="149"/>
      <c r="K96" s="95">
        <v>6164.82</v>
      </c>
    </row>
    <row r="97" customHeight="1" spans="1:11">
      <c r="A97" s="139">
        <v>1</v>
      </c>
      <c r="B97" s="140">
        <v>46081</v>
      </c>
      <c r="C97" s="141" t="s">
        <v>155</v>
      </c>
      <c r="D97" s="141" t="s">
        <v>156</v>
      </c>
      <c r="E97" s="141" t="s">
        <v>157</v>
      </c>
      <c r="F97" s="141"/>
      <c r="G97" s="141" t="s">
        <v>325</v>
      </c>
      <c r="H97" s="141">
        <v>21466</v>
      </c>
      <c r="I97" s="142">
        <v>15670.18</v>
      </c>
      <c r="J97" s="143" t="s">
        <v>393</v>
      </c>
      <c r="K97" s="95">
        <v>5151.84</v>
      </c>
    </row>
    <row r="98" customHeight="1" spans="1:11">
      <c r="A98" s="144"/>
      <c r="B98" s="145"/>
      <c r="C98" s="146"/>
      <c r="D98" s="146"/>
      <c r="E98" s="146" t="s">
        <v>159</v>
      </c>
      <c r="F98" s="146"/>
      <c r="G98" s="146" t="s">
        <v>326</v>
      </c>
      <c r="H98" s="141">
        <v>21466</v>
      </c>
      <c r="I98" s="147"/>
      <c r="J98" s="148"/>
      <c r="K98" s="95">
        <v>4293.2</v>
      </c>
    </row>
    <row r="99" customHeight="1" spans="1:11">
      <c r="A99" s="144"/>
      <c r="B99" s="145"/>
      <c r="C99" s="146"/>
      <c r="D99" s="146"/>
      <c r="E99" s="146" t="s">
        <v>387</v>
      </c>
      <c r="F99" s="146"/>
      <c r="G99" s="146" t="s">
        <v>326</v>
      </c>
      <c r="H99" s="141">
        <v>21466</v>
      </c>
      <c r="I99" s="147"/>
      <c r="J99" s="149"/>
      <c r="K99" s="95">
        <v>6225.14</v>
      </c>
    </row>
    <row r="100" customHeight="1" spans="1:11">
      <c r="A100" s="139">
        <v>1</v>
      </c>
      <c r="B100" s="140">
        <v>46065</v>
      </c>
      <c r="C100" s="141" t="s">
        <v>155</v>
      </c>
      <c r="D100" s="141" t="s">
        <v>156</v>
      </c>
      <c r="E100" s="141" t="s">
        <v>157</v>
      </c>
      <c r="F100" s="141"/>
      <c r="G100" s="141" t="s">
        <v>325</v>
      </c>
      <c r="H100" s="141">
        <v>16639</v>
      </c>
      <c r="I100" s="142">
        <v>20299.58</v>
      </c>
      <c r="J100" s="143" t="s">
        <v>394</v>
      </c>
      <c r="K100" s="95">
        <v>3161.41</v>
      </c>
    </row>
    <row r="101" customHeight="1" spans="1:11">
      <c r="A101" s="144"/>
      <c r="B101" s="145"/>
      <c r="C101" s="146"/>
      <c r="D101" s="146"/>
      <c r="E101" s="146" t="s">
        <v>159</v>
      </c>
      <c r="F101" s="146"/>
      <c r="G101" s="146" t="s">
        <v>326</v>
      </c>
      <c r="H101" s="141">
        <v>16639</v>
      </c>
      <c r="I101" s="147"/>
      <c r="J101" s="148"/>
      <c r="K101" s="95">
        <v>2662.24</v>
      </c>
    </row>
    <row r="102" customHeight="1" spans="1:11">
      <c r="A102" s="144"/>
      <c r="B102" s="145"/>
      <c r="C102" s="146"/>
      <c r="D102" s="146"/>
      <c r="E102" s="146" t="s">
        <v>387</v>
      </c>
      <c r="F102" s="146"/>
      <c r="G102" s="146" t="s">
        <v>326</v>
      </c>
      <c r="H102" s="141">
        <v>16639</v>
      </c>
      <c r="I102" s="147"/>
      <c r="J102" s="148"/>
      <c r="K102" s="95">
        <v>4825.31</v>
      </c>
    </row>
    <row r="103" customHeight="1" spans="1:11">
      <c r="A103" s="144"/>
      <c r="B103" s="145"/>
      <c r="C103" s="146"/>
      <c r="D103" s="146"/>
      <c r="E103" s="146" t="s">
        <v>390</v>
      </c>
      <c r="F103" s="146"/>
      <c r="G103" s="141" t="s">
        <v>325</v>
      </c>
      <c r="H103" s="141">
        <v>16639</v>
      </c>
      <c r="I103" s="147"/>
      <c r="J103" s="149"/>
      <c r="K103" s="95">
        <v>9650.62</v>
      </c>
    </row>
    <row r="104" customHeight="1" spans="1:11">
      <c r="I104" s="95">
        <f>SUM(I94:I103)</f>
        <v>51488.1</v>
      </c>
      <c r="K104" s="95"/>
    </row>
    <row r="107" customHeight="1" spans="1:11">
      <c r="H107" s="95" t="s">
        <v>327</v>
      </c>
      <c r="I107" s="95">
        <f>51727-I104</f>
        <v>238.899999999994</v>
      </c>
    </row>
  </sheetData>
  <autoFilter xmlns:etc="http://www.wps.cn/officeDocument/2017/etCustomData" ref="A1:I88" etc:filterBottomFollowUsedRange="0">
    <extLst/>
  </autoFilter>
  <mergeCells count="11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topLeftCell="A30" workbookViewId="0">
      <selection activeCell="F65" sqref="F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45807</v>
      </c>
      <c r="B3" s="14" t="s">
        <v>10</v>
      </c>
      <c r="C3" s="14" t="s">
        <v>357</v>
      </c>
      <c r="D3" s="15" t="s">
        <v>358</v>
      </c>
      <c r="E3" s="101" t="s">
        <v>359</v>
      </c>
      <c r="F3" s="14" t="s">
        <v>14</v>
      </c>
      <c r="G3" s="16">
        <v>66150</v>
      </c>
      <c r="H3" s="16">
        <v>0.21</v>
      </c>
      <c r="I3" s="102">
        <f t="shared" ref="I3:I17" si="0">G3*H3</f>
        <v>13891.5</v>
      </c>
    </row>
    <row r="4" customHeight="1" spans="1:9">
      <c r="A4" s="13"/>
      <c r="B4" s="14"/>
      <c r="C4" s="14"/>
      <c r="D4" s="15"/>
      <c r="E4" s="101"/>
      <c r="F4" s="16" t="s">
        <v>15</v>
      </c>
      <c r="G4" s="16">
        <v>66150</v>
      </c>
      <c r="H4" s="16">
        <v>0.08</v>
      </c>
      <c r="I4" s="102">
        <f t="shared" si="0"/>
        <v>5292</v>
      </c>
    </row>
    <row r="5" customHeight="1" spans="1:9">
      <c r="A5" s="13"/>
      <c r="B5" s="14"/>
      <c r="C5" s="14"/>
      <c r="D5" s="15"/>
      <c r="E5" s="101"/>
      <c r="F5" s="16" t="s">
        <v>28</v>
      </c>
      <c r="G5" s="16">
        <f>66150*4</f>
        <v>264600</v>
      </c>
      <c r="H5" s="16">
        <v>0.04</v>
      </c>
      <c r="I5" s="102">
        <f t="shared" si="0"/>
        <v>10584</v>
      </c>
    </row>
    <row r="6" customHeight="1" spans="1:9">
      <c r="A6" s="13"/>
      <c r="B6" s="14"/>
      <c r="C6" s="14"/>
      <c r="D6" s="15"/>
      <c r="E6" s="101"/>
      <c r="F6" s="14" t="s">
        <v>17</v>
      </c>
      <c r="G6" s="16">
        <v>66150</v>
      </c>
      <c r="H6" s="16">
        <v>0.12</v>
      </c>
      <c r="I6" s="102">
        <f t="shared" si="0"/>
        <v>7938</v>
      </c>
    </row>
    <row r="7" customHeight="1" spans="1:9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02">
        <f t="shared" si="0"/>
        <v>9923.34</v>
      </c>
    </row>
    <row r="8" customHeight="1" spans="1:9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02">
        <f t="shared" si="0"/>
        <v>3780.32</v>
      </c>
    </row>
    <row r="9" customHeight="1" spans="1:9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02">
        <f t="shared" si="0"/>
        <v>7560.64</v>
      </c>
    </row>
    <row r="10" customHeight="1" spans="1:9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02">
        <f t="shared" si="0"/>
        <v>5670.48</v>
      </c>
    </row>
    <row r="11" customHeight="1" spans="1:9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02">
        <f t="shared" si="0"/>
        <v>10121.16</v>
      </c>
    </row>
    <row r="12" customHeight="1" spans="1:9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02">
        <f t="shared" si="0"/>
        <v>3855.68</v>
      </c>
    </row>
    <row r="13" customHeight="1" spans="1:9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02">
        <f t="shared" si="0"/>
        <v>7711.36</v>
      </c>
    </row>
    <row r="14" customHeight="1" spans="1:9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7">
        <f t="shared" si="0"/>
        <v>5783.52</v>
      </c>
    </row>
    <row r="15" customHeight="1" spans="1:9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</row>
    <row r="16" customHeight="1" spans="1:9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02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03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spans="1:10">
      <c r="F31" s="1"/>
      <c r="G31" s="1"/>
      <c r="H31" s="1"/>
      <c r="I31" s="1"/>
    </row>
    <row r="32" ht="28.5" spans="1:10">
      <c r="A32" s="104" t="s">
        <v>141</v>
      </c>
      <c r="B32" s="104"/>
      <c r="C32" s="104"/>
      <c r="D32" s="104"/>
      <c r="E32" s="104"/>
      <c r="F32" s="104"/>
      <c r="G32" s="104"/>
      <c r="H32" s="104"/>
      <c r="I32" s="104"/>
      <c r="J32" s="104"/>
    </row>
    <row r="33" customHeight="1" spans="1:11">
      <c r="A33" s="105" t="s">
        <v>142</v>
      </c>
      <c r="B33" s="105" t="s">
        <v>143</v>
      </c>
      <c r="C33" s="105" t="s">
        <v>144</v>
      </c>
      <c r="D33" s="105" t="s">
        <v>145</v>
      </c>
      <c r="E33" s="105" t="s">
        <v>146</v>
      </c>
      <c r="F33" s="106" t="s">
        <v>147</v>
      </c>
      <c r="G33" s="105" t="s">
        <v>148</v>
      </c>
      <c r="H33" s="105" t="s">
        <v>149</v>
      </c>
      <c r="I33" s="105" t="s">
        <v>150</v>
      </c>
      <c r="J33" s="105" t="s">
        <v>151</v>
      </c>
    </row>
    <row r="34" customHeight="1" spans="1:11">
      <c r="A34" s="105"/>
      <c r="B34" s="105"/>
      <c r="C34" s="105"/>
      <c r="D34" s="105" t="s">
        <v>152</v>
      </c>
      <c r="E34" s="105"/>
      <c r="F34" s="106" t="s">
        <v>153</v>
      </c>
      <c r="G34" s="105"/>
      <c r="H34" s="105"/>
      <c r="I34" s="107" t="s">
        <v>154</v>
      </c>
      <c r="J34" s="105"/>
    </row>
    <row r="35" customHeight="1" spans="1:11">
      <c r="A35" s="108">
        <v>1</v>
      </c>
      <c r="B35" s="109">
        <v>46107</v>
      </c>
      <c r="C35" s="110" t="s">
        <v>155</v>
      </c>
      <c r="D35" s="110" t="s">
        <v>396</v>
      </c>
      <c r="E35" s="105" t="s">
        <v>157</v>
      </c>
      <c r="F35" s="105"/>
      <c r="G35" s="105" t="s">
        <v>325</v>
      </c>
      <c r="H35" s="105">
        <v>14700</v>
      </c>
      <c r="I35" s="111">
        <v>10290</v>
      </c>
      <c r="J35" s="105"/>
      <c r="K35" s="1">
        <v>3087</v>
      </c>
    </row>
    <row r="36" customHeight="1" spans="1:11">
      <c r="A36" s="112"/>
      <c r="B36" s="113"/>
      <c r="C36" s="114"/>
      <c r="D36" s="114"/>
      <c r="E36" s="105" t="s">
        <v>159</v>
      </c>
      <c r="F36" s="105"/>
      <c r="G36" s="105" t="s">
        <v>326</v>
      </c>
      <c r="H36" s="105">
        <v>14700</v>
      </c>
      <c r="I36" s="115"/>
      <c r="J36" s="105"/>
      <c r="K36" s="1">
        <v>2940</v>
      </c>
    </row>
    <row r="37" customHeight="1" spans="1:11">
      <c r="A37" s="116"/>
      <c r="B37" s="117"/>
      <c r="C37" s="118"/>
      <c r="D37" s="118"/>
      <c r="E37" s="105" t="s">
        <v>387</v>
      </c>
      <c r="F37" s="105"/>
      <c r="G37" s="105" t="s">
        <v>326</v>
      </c>
      <c r="H37" s="105">
        <v>14700</v>
      </c>
      <c r="I37" s="119"/>
      <c r="J37" s="105"/>
      <c r="K37" s="1">
        <v>4263</v>
      </c>
    </row>
    <row r="38" customHeight="1" spans="1:11">
      <c r="A38" s="108">
        <v>1</v>
      </c>
      <c r="B38" s="109">
        <v>46107</v>
      </c>
      <c r="C38" s="110" t="s">
        <v>155</v>
      </c>
      <c r="D38" s="110" t="s">
        <v>396</v>
      </c>
      <c r="E38" s="105" t="s">
        <v>157</v>
      </c>
      <c r="F38" s="105"/>
      <c r="G38" s="105" t="s">
        <v>325</v>
      </c>
      <c r="H38" s="105">
        <v>30276</v>
      </c>
      <c r="I38" s="111">
        <v>33606.36</v>
      </c>
      <c r="J38" s="105"/>
      <c r="K38" s="1">
        <v>2422.08</v>
      </c>
    </row>
    <row r="39" customHeight="1" spans="1:11">
      <c r="A39" s="112"/>
      <c r="B39" s="113"/>
      <c r="C39" s="114"/>
      <c r="D39" s="114"/>
      <c r="E39" s="105" t="s">
        <v>159</v>
      </c>
      <c r="F39" s="105"/>
      <c r="G39" s="105" t="s">
        <v>326</v>
      </c>
      <c r="H39" s="105">
        <v>30276</v>
      </c>
      <c r="I39" s="115"/>
      <c r="J39" s="105"/>
      <c r="K39" s="1">
        <v>4844.16</v>
      </c>
    </row>
    <row r="40" customHeight="1" spans="1:11">
      <c r="A40" s="112"/>
      <c r="B40" s="113"/>
      <c r="C40" s="114"/>
      <c r="D40" s="114"/>
      <c r="E40" s="105" t="s">
        <v>387</v>
      </c>
      <c r="F40" s="105"/>
      <c r="G40" s="105" t="s">
        <v>326</v>
      </c>
      <c r="H40" s="105">
        <v>30276</v>
      </c>
      <c r="I40" s="115"/>
      <c r="J40" s="105"/>
      <c r="K40" s="1">
        <v>8780.04</v>
      </c>
    </row>
    <row r="41" customHeight="1" spans="1:11">
      <c r="A41" s="116"/>
      <c r="B41" s="117"/>
      <c r="C41" s="118"/>
      <c r="D41" s="118"/>
      <c r="E41" s="95" t="s">
        <v>390</v>
      </c>
      <c r="F41" s="105"/>
      <c r="G41" s="105" t="s">
        <v>325</v>
      </c>
      <c r="H41" s="105">
        <v>30276</v>
      </c>
      <c r="I41" s="119"/>
      <c r="J41" s="105"/>
      <c r="K41" s="1">
        <v>17560.08</v>
      </c>
    </row>
    <row r="42" customHeight="1" spans="1:11">
      <c r="A42" s="108">
        <v>1</v>
      </c>
      <c r="B42" s="109">
        <v>46107</v>
      </c>
      <c r="C42" s="110" t="s">
        <v>155</v>
      </c>
      <c r="D42" s="110" t="s">
        <v>396</v>
      </c>
      <c r="E42" s="105" t="s">
        <v>157</v>
      </c>
      <c r="F42" s="105"/>
      <c r="G42" s="105" t="s">
        <v>325</v>
      </c>
      <c r="H42" s="105">
        <v>915</v>
      </c>
      <c r="I42" s="111">
        <v>1015.65</v>
      </c>
      <c r="J42" s="105"/>
      <c r="K42" s="1">
        <v>73.2</v>
      </c>
    </row>
    <row r="43" customHeight="1" spans="1:11">
      <c r="A43" s="112"/>
      <c r="B43" s="113"/>
      <c r="C43" s="114"/>
      <c r="D43" s="114"/>
      <c r="E43" s="105" t="s">
        <v>159</v>
      </c>
      <c r="F43" s="105"/>
      <c r="G43" s="105" t="s">
        <v>326</v>
      </c>
      <c r="H43" s="105">
        <v>915</v>
      </c>
      <c r="I43" s="115"/>
      <c r="J43" s="105"/>
      <c r="K43" s="1">
        <v>146.4</v>
      </c>
    </row>
    <row r="44" customHeight="1" spans="1:11">
      <c r="A44" s="112"/>
      <c r="B44" s="113"/>
      <c r="C44" s="114"/>
      <c r="D44" s="114"/>
      <c r="E44" s="105" t="s">
        <v>387</v>
      </c>
      <c r="F44" s="105"/>
      <c r="G44" s="105" t="s">
        <v>326</v>
      </c>
      <c r="H44" s="105">
        <v>915</v>
      </c>
      <c r="I44" s="115"/>
      <c r="J44" s="105"/>
      <c r="K44" s="1">
        <v>265.35</v>
      </c>
    </row>
    <row r="45" customHeight="1" spans="1:11">
      <c r="A45" s="116"/>
      <c r="B45" s="117"/>
      <c r="C45" s="118"/>
      <c r="D45" s="118"/>
      <c r="E45" s="95" t="s">
        <v>390</v>
      </c>
      <c r="F45" s="105"/>
      <c r="G45" s="105" t="s">
        <v>325</v>
      </c>
      <c r="H45" s="105">
        <v>915</v>
      </c>
      <c r="I45" s="119"/>
      <c r="J45" s="105"/>
      <c r="K45" s="1">
        <v>530.7</v>
      </c>
    </row>
    <row r="46" customHeight="1" spans="1:11">
      <c r="A46" s="108">
        <v>1</v>
      </c>
      <c r="B46" s="109">
        <v>46107</v>
      </c>
      <c r="C46" s="110" t="s">
        <v>155</v>
      </c>
      <c r="D46" s="110" t="s">
        <v>396</v>
      </c>
      <c r="E46" s="105" t="s">
        <v>157</v>
      </c>
      <c r="F46" s="105"/>
      <c r="G46" s="105" t="s">
        <v>325</v>
      </c>
      <c r="H46" s="105">
        <v>20806</v>
      </c>
      <c r="I46" s="111">
        <v>23094.66</v>
      </c>
      <c r="J46" s="105"/>
      <c r="K46" s="1">
        <v>1664.48</v>
      </c>
    </row>
    <row r="47" customHeight="1" spans="1:11">
      <c r="A47" s="112"/>
      <c r="B47" s="113"/>
      <c r="C47" s="114"/>
      <c r="D47" s="114"/>
      <c r="E47" s="105" t="s">
        <v>159</v>
      </c>
      <c r="F47" s="105"/>
      <c r="G47" s="105" t="s">
        <v>326</v>
      </c>
      <c r="H47" s="105">
        <v>20806</v>
      </c>
      <c r="I47" s="115"/>
      <c r="J47" s="105"/>
      <c r="K47" s="1">
        <v>3328.96</v>
      </c>
    </row>
    <row r="48" customHeight="1" spans="1:11">
      <c r="A48" s="112"/>
      <c r="B48" s="113"/>
      <c r="C48" s="114"/>
      <c r="D48" s="114"/>
      <c r="E48" s="105" t="s">
        <v>387</v>
      </c>
      <c r="F48" s="105"/>
      <c r="G48" s="105" t="s">
        <v>326</v>
      </c>
      <c r="H48" s="105">
        <v>20806</v>
      </c>
      <c r="I48" s="115"/>
      <c r="J48" s="105"/>
      <c r="K48" s="1">
        <v>6033.74</v>
      </c>
    </row>
    <row r="49" customHeight="1" spans="1:11">
      <c r="A49" s="116"/>
      <c r="B49" s="117"/>
      <c r="C49" s="118"/>
      <c r="D49" s="118"/>
      <c r="E49" s="95" t="s">
        <v>390</v>
      </c>
      <c r="F49" s="105"/>
      <c r="G49" s="105" t="s">
        <v>325</v>
      </c>
      <c r="H49" s="105">
        <v>20806</v>
      </c>
      <c r="I49" s="119"/>
      <c r="J49" s="105"/>
      <c r="K49" s="1">
        <v>12067.48</v>
      </c>
    </row>
    <row r="50" customHeight="1" spans="1:11">
      <c r="A50" s="108">
        <v>1</v>
      </c>
      <c r="B50" s="109">
        <v>46107</v>
      </c>
      <c r="C50" s="110" t="s">
        <v>155</v>
      </c>
      <c r="D50" s="110" t="s">
        <v>396</v>
      </c>
      <c r="E50" s="105" t="s">
        <v>157</v>
      </c>
      <c r="F50" s="105"/>
      <c r="G50" s="105" t="s">
        <v>325</v>
      </c>
      <c r="H50" s="105">
        <v>325</v>
      </c>
      <c r="I50" s="111">
        <v>360.75</v>
      </c>
      <c r="J50" s="105"/>
      <c r="K50" s="1">
        <v>26</v>
      </c>
    </row>
    <row r="51" customHeight="1" spans="1:11">
      <c r="A51" s="112"/>
      <c r="B51" s="113"/>
      <c r="C51" s="114"/>
      <c r="D51" s="114"/>
      <c r="E51" s="105" t="s">
        <v>159</v>
      </c>
      <c r="F51" s="105"/>
      <c r="G51" s="105" t="s">
        <v>326</v>
      </c>
      <c r="H51" s="105">
        <v>325</v>
      </c>
      <c r="I51" s="115"/>
      <c r="J51" s="105"/>
      <c r="K51" s="1">
        <v>52</v>
      </c>
    </row>
    <row r="52" customHeight="1" spans="1:11">
      <c r="A52" s="112"/>
      <c r="B52" s="113"/>
      <c r="C52" s="114"/>
      <c r="D52" s="114"/>
      <c r="E52" s="105" t="s">
        <v>387</v>
      </c>
      <c r="F52" s="105"/>
      <c r="G52" s="105" t="s">
        <v>326</v>
      </c>
      <c r="H52" s="105">
        <v>325</v>
      </c>
      <c r="I52" s="115"/>
      <c r="J52" s="105"/>
      <c r="K52" s="1">
        <v>94.25</v>
      </c>
    </row>
    <row r="53" customHeight="1" spans="1:11">
      <c r="A53" s="116"/>
      <c r="B53" s="117"/>
      <c r="C53" s="118"/>
      <c r="D53" s="118"/>
      <c r="E53" s="95" t="s">
        <v>390</v>
      </c>
      <c r="F53" s="105"/>
      <c r="G53" s="105" t="s">
        <v>325</v>
      </c>
      <c r="H53" s="105">
        <v>325</v>
      </c>
      <c r="I53" s="119"/>
      <c r="J53" s="105"/>
      <c r="K53" s="1">
        <v>188.5</v>
      </c>
    </row>
    <row r="54" customHeight="1" spans="1:11">
      <c r="A54" s="108">
        <v>1</v>
      </c>
      <c r="B54" s="109">
        <v>46107</v>
      </c>
      <c r="C54" s="110" t="s">
        <v>155</v>
      </c>
      <c r="D54" s="110" t="s">
        <v>396</v>
      </c>
      <c r="E54" s="105" t="s">
        <v>157</v>
      </c>
      <c r="F54" s="105"/>
      <c r="G54" s="105" t="s">
        <v>325</v>
      </c>
      <c r="H54" s="105">
        <v>20050</v>
      </c>
      <c r="I54" s="111">
        <v>22255.5</v>
      </c>
      <c r="J54" s="105"/>
      <c r="K54" s="1">
        <v>1604</v>
      </c>
    </row>
    <row r="55" customHeight="1" spans="1:11">
      <c r="A55" s="112"/>
      <c r="B55" s="113"/>
      <c r="C55" s="114"/>
      <c r="D55" s="114"/>
      <c r="E55" s="105" t="s">
        <v>159</v>
      </c>
      <c r="F55" s="105"/>
      <c r="G55" s="105" t="s">
        <v>326</v>
      </c>
      <c r="H55" s="105">
        <v>20050</v>
      </c>
      <c r="I55" s="115"/>
      <c r="J55" s="105"/>
      <c r="K55" s="1">
        <v>3208</v>
      </c>
    </row>
    <row r="56" customHeight="1" spans="1:11">
      <c r="A56" s="112"/>
      <c r="B56" s="113"/>
      <c r="C56" s="114"/>
      <c r="D56" s="114"/>
      <c r="E56" s="105" t="s">
        <v>387</v>
      </c>
      <c r="F56" s="105"/>
      <c r="G56" s="105" t="s">
        <v>326</v>
      </c>
      <c r="H56" s="105">
        <v>20050</v>
      </c>
      <c r="I56" s="115"/>
      <c r="J56" s="105"/>
      <c r="K56" s="1">
        <v>5814.5</v>
      </c>
    </row>
    <row r="57" customHeight="1" spans="1:11">
      <c r="A57" s="116"/>
      <c r="B57" s="117"/>
      <c r="C57" s="118"/>
      <c r="D57" s="118"/>
      <c r="E57" s="95" t="s">
        <v>390</v>
      </c>
      <c r="F57" s="105"/>
      <c r="G57" s="105" t="s">
        <v>325</v>
      </c>
      <c r="H57" s="105">
        <v>20050</v>
      </c>
      <c r="I57" s="119"/>
      <c r="J57" s="105"/>
      <c r="K57" s="1">
        <v>11629</v>
      </c>
    </row>
    <row r="58" customHeight="1" spans="1:11">
      <c r="A58" s="108">
        <v>1</v>
      </c>
      <c r="B58" s="109">
        <v>46107</v>
      </c>
      <c r="C58" s="110" t="s">
        <v>155</v>
      </c>
      <c r="D58" s="110" t="s">
        <v>396</v>
      </c>
      <c r="E58" s="105" t="s">
        <v>157</v>
      </c>
      <c r="F58" s="105"/>
      <c r="G58" s="105" t="s">
        <v>325</v>
      </c>
      <c r="H58" s="105">
        <v>3026</v>
      </c>
      <c r="I58" s="111">
        <v>2118.2</v>
      </c>
      <c r="J58" s="105"/>
      <c r="K58" s="1">
        <v>635.46</v>
      </c>
    </row>
    <row r="59" customHeight="1" spans="1:11">
      <c r="A59" s="112"/>
      <c r="B59" s="113"/>
      <c r="C59" s="114"/>
      <c r="D59" s="114"/>
      <c r="E59" s="105" t="s">
        <v>159</v>
      </c>
      <c r="F59" s="105"/>
      <c r="G59" s="105" t="s">
        <v>326</v>
      </c>
      <c r="H59" s="105">
        <v>3026</v>
      </c>
      <c r="I59" s="115"/>
      <c r="J59" s="105"/>
      <c r="K59" s="1">
        <v>605.2</v>
      </c>
    </row>
    <row r="60" customHeight="1" spans="1:11">
      <c r="A60" s="116"/>
      <c r="B60" s="117"/>
      <c r="C60" s="118"/>
      <c r="D60" s="118"/>
      <c r="E60" s="105" t="s">
        <v>387</v>
      </c>
      <c r="F60" s="105"/>
      <c r="G60" s="105" t="s">
        <v>326</v>
      </c>
      <c r="H60" s="105">
        <v>3026</v>
      </c>
      <c r="I60" s="119"/>
      <c r="J60" s="105"/>
      <c r="K60" s="1">
        <v>877.54</v>
      </c>
    </row>
    <row r="61" customHeight="1" spans="1:11">
      <c r="A61" s="108">
        <v>1</v>
      </c>
      <c r="B61" s="109">
        <v>46107</v>
      </c>
      <c r="C61" s="110" t="s">
        <v>155</v>
      </c>
      <c r="D61" s="110" t="s">
        <v>396</v>
      </c>
      <c r="E61" s="105" t="s">
        <v>157</v>
      </c>
      <c r="F61" s="105"/>
      <c r="G61" s="105" t="s">
        <v>325</v>
      </c>
      <c r="H61" s="105">
        <v>3370</v>
      </c>
      <c r="I61" s="111">
        <v>2359</v>
      </c>
      <c r="J61" s="105"/>
      <c r="K61" s="1">
        <v>707.7</v>
      </c>
    </row>
    <row r="62" customHeight="1" spans="1:11">
      <c r="A62" s="112"/>
      <c r="B62" s="113"/>
      <c r="C62" s="114"/>
      <c r="D62" s="114"/>
      <c r="E62" s="105" t="s">
        <v>159</v>
      </c>
      <c r="F62" s="105"/>
      <c r="G62" s="105" t="s">
        <v>326</v>
      </c>
      <c r="H62" s="105">
        <v>3370</v>
      </c>
      <c r="I62" s="115"/>
      <c r="J62" s="105"/>
      <c r="K62" s="1">
        <v>674</v>
      </c>
    </row>
    <row r="63" customHeight="1" spans="1:11">
      <c r="A63" s="116"/>
      <c r="B63" s="117"/>
      <c r="C63" s="118"/>
      <c r="D63" s="118"/>
      <c r="E63" s="105" t="s">
        <v>387</v>
      </c>
      <c r="F63" s="105"/>
      <c r="G63" s="105" t="s">
        <v>326</v>
      </c>
      <c r="H63" s="105">
        <v>3370</v>
      </c>
      <c r="I63" s="119"/>
      <c r="J63" s="105"/>
      <c r="K63" s="1">
        <v>977.3</v>
      </c>
    </row>
    <row r="64" customHeight="1" spans="1:11">
      <c r="I64" s="95">
        <f>SUM(I35:I63)</f>
        <v>95100.12</v>
      </c>
      <c r="K64" s="1">
        <f>SUM(K35:K63)</f>
        <v>95100.12</v>
      </c>
    </row>
    <row r="67" customHeight="1" spans="8:9">
      <c r="I67" s="95">
        <v>95148.48</v>
      </c>
    </row>
    <row r="68" customHeight="1" spans="8:9">
      <c r="H68" s="95" t="s">
        <v>327</v>
      </c>
      <c r="I68" s="95">
        <f>I64-I67</f>
        <v>-48.3600000000006</v>
      </c>
    </row>
  </sheetData>
  <mergeCells count="64">
    <mergeCell ref="A1:I1"/>
    <mergeCell ref="A32:J32"/>
    <mergeCell ref="A3:A6"/>
    <mergeCell ref="A7:A10"/>
    <mergeCell ref="A11:A16"/>
    <mergeCell ref="A33:A34"/>
    <mergeCell ref="A35:A37"/>
    <mergeCell ref="A38:A41"/>
    <mergeCell ref="A42:A45"/>
    <mergeCell ref="A46:A49"/>
    <mergeCell ref="A50:A53"/>
    <mergeCell ref="A54:A57"/>
    <mergeCell ref="A58:A60"/>
    <mergeCell ref="A61:A63"/>
    <mergeCell ref="B3:B6"/>
    <mergeCell ref="B7:B10"/>
    <mergeCell ref="B11:B16"/>
    <mergeCell ref="B33:B34"/>
    <mergeCell ref="B35:B37"/>
    <mergeCell ref="B38:B41"/>
    <mergeCell ref="B42:B45"/>
    <mergeCell ref="B46:B49"/>
    <mergeCell ref="B50:B53"/>
    <mergeCell ref="B54:B57"/>
    <mergeCell ref="B58:B60"/>
    <mergeCell ref="B61:B63"/>
    <mergeCell ref="C3:C6"/>
    <mergeCell ref="C7:C10"/>
    <mergeCell ref="C11:C16"/>
    <mergeCell ref="C33:C34"/>
    <mergeCell ref="C35:C37"/>
    <mergeCell ref="C38:C41"/>
    <mergeCell ref="C42:C45"/>
    <mergeCell ref="C46:C49"/>
    <mergeCell ref="C50:C53"/>
    <mergeCell ref="C54:C57"/>
    <mergeCell ref="C58:C60"/>
    <mergeCell ref="C61:C63"/>
    <mergeCell ref="D3:D6"/>
    <mergeCell ref="D7:D10"/>
    <mergeCell ref="D11:D16"/>
    <mergeCell ref="D35:D37"/>
    <mergeCell ref="D38:D41"/>
    <mergeCell ref="D42:D45"/>
    <mergeCell ref="D46:D49"/>
    <mergeCell ref="D50:D53"/>
    <mergeCell ref="D54:D57"/>
    <mergeCell ref="D58:D60"/>
    <mergeCell ref="D61:D63"/>
    <mergeCell ref="E3:E6"/>
    <mergeCell ref="E7:E10"/>
    <mergeCell ref="E11:E16"/>
    <mergeCell ref="E33:E34"/>
    <mergeCell ref="G33:G34"/>
    <mergeCell ref="H33:H34"/>
    <mergeCell ref="I35:I37"/>
    <mergeCell ref="I38:I41"/>
    <mergeCell ref="I42:I45"/>
    <mergeCell ref="I46:I49"/>
    <mergeCell ref="I50:I53"/>
    <mergeCell ref="I54:I57"/>
    <mergeCell ref="I58:I60"/>
    <mergeCell ref="I61:I63"/>
    <mergeCell ref="J33:J3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opLeftCell="A83" workbookViewId="0">
      <selection activeCell="D114" sqref="D11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397</v>
      </c>
      <c r="D3" s="22" t="s">
        <v>398</v>
      </c>
      <c r="E3" s="21" t="s">
        <v>399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400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401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402</v>
      </c>
      <c r="D18" s="22" t="s">
        <v>403</v>
      </c>
      <c r="E18" s="21" t="s">
        <v>404</v>
      </c>
      <c r="F18" s="14" t="s">
        <v>372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405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406</v>
      </c>
      <c r="E26" s="21" t="s">
        <v>407</v>
      </c>
      <c r="F26" s="14" t="s">
        <v>372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405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408</v>
      </c>
      <c r="D32" s="22" t="s">
        <v>409</v>
      </c>
      <c r="E32" s="21" t="s">
        <v>410</v>
      </c>
      <c r="F32" s="14" t="s">
        <v>372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405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411</v>
      </c>
      <c r="E41" s="21" t="s">
        <v>412</v>
      </c>
      <c r="F41" s="14" t="s">
        <v>170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413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414</v>
      </c>
      <c r="E47" s="14" t="s">
        <v>415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416</v>
      </c>
      <c r="D51" s="15" t="s">
        <v>417</v>
      </c>
      <c r="E51" s="14" t="s">
        <v>418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419</v>
      </c>
      <c r="D55" s="22" t="s">
        <v>420</v>
      </c>
      <c r="E55" s="21" t="s">
        <v>421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422</v>
      </c>
      <c r="D59" s="15" t="s">
        <v>423</v>
      </c>
      <c r="E59" s="14" t="s">
        <v>424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425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422</v>
      </c>
      <c r="D63" s="15" t="s">
        <v>426</v>
      </c>
      <c r="E63" s="14" t="s">
        <v>427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428</v>
      </c>
      <c r="E66" s="14" t="s">
        <v>429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430</v>
      </c>
      <c r="E70" s="14" t="s">
        <v>431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432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433</v>
      </c>
      <c r="D75" s="22" t="s">
        <v>434</v>
      </c>
      <c r="E75" s="21" t="s">
        <v>435</v>
      </c>
      <c r="F75" s="14" t="s">
        <v>372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405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422</v>
      </c>
      <c r="D81" s="22" t="s">
        <v>436</v>
      </c>
      <c r="E81" s="21" t="s">
        <v>437</v>
      </c>
      <c r="F81" s="14" t="s">
        <v>438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439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440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422</v>
      </c>
      <c r="D85" s="22" t="s">
        <v>441</v>
      </c>
      <c r="E85" s="21" t="s">
        <v>442</v>
      </c>
      <c r="F85" s="14" t="s">
        <v>443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439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440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444</v>
      </c>
      <c r="E88" s="21" t="s">
        <v>445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446</v>
      </c>
      <c r="E92" s="14" t="s">
        <v>447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448</v>
      </c>
      <c r="D94" s="22" t="s">
        <v>449</v>
      </c>
      <c r="E94" s="21" t="s">
        <v>450</v>
      </c>
      <c r="F94" s="14" t="s">
        <v>451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452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453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454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422</v>
      </c>
      <c r="D99" s="15" t="s">
        <v>455</v>
      </c>
      <c r="E99" s="14" t="s">
        <v>456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100">
        <f>SUM(I3:I101)</f>
        <v>584258.93</v>
      </c>
    </row>
    <row r="103" customHeight="1" spans="1:9">
      <c r="H103" s="95" t="s">
        <v>113</v>
      </c>
      <c r="I103" s="95">
        <v>316688.7879</v>
      </c>
    </row>
    <row r="104" customHeight="1" spans="1:9">
      <c r="H104" s="95" t="s">
        <v>457</v>
      </c>
      <c r="I104" s="95">
        <v>325077.59</v>
      </c>
    </row>
    <row r="105" customHeight="1" spans="1:9">
      <c r="H105" s="95" t="s">
        <v>458</v>
      </c>
      <c r="I105" s="95">
        <v>360955.74</v>
      </c>
    </row>
    <row r="106" customHeight="1" spans="1:9">
      <c r="H106" s="95" t="s">
        <v>459</v>
      </c>
      <c r="I106" s="95">
        <v>170909.45</v>
      </c>
    </row>
    <row r="107" customHeight="1" spans="1:9">
      <c r="H107" s="95" t="s">
        <v>107</v>
      </c>
      <c r="I107" s="95">
        <v>179907.46</v>
      </c>
    </row>
    <row r="108" customHeight="1" spans="1:9">
      <c r="H108" s="95" t="s">
        <v>105</v>
      </c>
      <c r="I108" s="95">
        <v>236849.71</v>
      </c>
    </row>
    <row r="109" customHeight="1" spans="1:9">
      <c r="I109" s="95">
        <f>SUM(I102:I108)</f>
        <v>2174647.6679</v>
      </c>
    </row>
    <row r="110" customHeight="1" spans="1:9">
      <c r="I110" s="95">
        <v>1088370.1091</v>
      </c>
    </row>
  </sheetData>
  <autoFilter xmlns:etc="http://www.wps.cn/officeDocument/2017/etCustomData" ref="A1:I110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41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460</v>
      </c>
      <c r="D3" s="15" t="s">
        <v>461</v>
      </c>
      <c r="E3" s="14" t="s">
        <v>462</v>
      </c>
      <c r="F3" s="14" t="s">
        <v>170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170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170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163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463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375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335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268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268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464</v>
      </c>
      <c r="E20" s="14" t="s">
        <v>465</v>
      </c>
      <c r="F20" s="14" t="s">
        <v>170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466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467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468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469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470</v>
      </c>
      <c r="E27" s="14" t="s">
        <v>471</v>
      </c>
      <c r="F27" s="14" t="s">
        <v>170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472</v>
      </c>
      <c r="E30" s="21" t="s">
        <v>473</v>
      </c>
      <c r="F30" s="14" t="s">
        <v>170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296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297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268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335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474</v>
      </c>
      <c r="E36" s="20" t="s">
        <v>253</v>
      </c>
      <c r="F36" s="17" t="s">
        <v>475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476</v>
      </c>
      <c r="D37" s="15" t="s">
        <v>477</v>
      </c>
      <c r="E37" s="14" t="s">
        <v>478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479</v>
      </c>
      <c r="D41" s="22" t="s">
        <v>480</v>
      </c>
      <c r="E41" s="28" t="s">
        <v>481</v>
      </c>
      <c r="F41" s="23" t="s">
        <v>482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483</v>
      </c>
      <c r="E47" s="21" t="s">
        <v>484</v>
      </c>
      <c r="F47" s="14" t="s">
        <v>170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202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401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268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335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485</v>
      </c>
      <c r="E53" s="14" t="s">
        <v>486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487</v>
      </c>
      <c r="E57" s="14" t="s">
        <v>488</v>
      </c>
      <c r="F57" s="16" t="s">
        <v>489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490</v>
      </c>
      <c r="E58" s="21" t="s">
        <v>491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253</v>
      </c>
      <c r="D62" s="22" t="s">
        <v>492</v>
      </c>
      <c r="E62" s="21" t="s">
        <v>493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494</v>
      </c>
      <c r="D63" s="22" t="s">
        <v>495</v>
      </c>
      <c r="E63" s="21" t="s">
        <v>496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497</v>
      </c>
      <c r="E67" s="14" t="s">
        <v>498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100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33" workbookViewId="0">
      <selection activeCell="I65" sqref="I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499</v>
      </c>
      <c r="D3" s="15" t="s">
        <v>500</v>
      </c>
      <c r="E3" s="14" t="s">
        <v>501</v>
      </c>
      <c r="F3" s="14" t="s">
        <v>170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502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503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118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268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335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494</v>
      </c>
      <c r="D13" s="15" t="s">
        <v>504</v>
      </c>
      <c r="E13" s="14" t="s">
        <v>505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506</v>
      </c>
      <c r="D17" s="22" t="s">
        <v>507</v>
      </c>
      <c r="E17" s="21" t="s">
        <v>508</v>
      </c>
      <c r="F17" s="14" t="s">
        <v>509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510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511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512</v>
      </c>
      <c r="E21" s="21" t="s">
        <v>513</v>
      </c>
      <c r="F21" s="14" t="s">
        <v>268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354</v>
      </c>
      <c r="D22" s="15" t="s">
        <v>514</v>
      </c>
      <c r="E22" s="14" t="s">
        <v>515</v>
      </c>
      <c r="F22" s="14" t="s">
        <v>400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516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517</v>
      </c>
      <c r="D24" s="22" t="s">
        <v>518</v>
      </c>
      <c r="E24" s="21" t="s">
        <v>519</v>
      </c>
      <c r="F24" s="14" t="s">
        <v>509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510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511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520</v>
      </c>
      <c r="D28" s="22" t="s">
        <v>521</v>
      </c>
      <c r="E28" s="21" t="s">
        <v>522</v>
      </c>
      <c r="F28" s="14" t="s">
        <v>170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401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400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516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523</v>
      </c>
      <c r="E34" s="14" t="s">
        <v>524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525</v>
      </c>
      <c r="D38" s="22" t="s">
        <v>526</v>
      </c>
      <c r="E38" s="21" t="s">
        <v>527</v>
      </c>
      <c r="F38" s="14" t="s">
        <v>170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401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528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400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516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529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530</v>
      </c>
      <c r="D46" s="22" t="s">
        <v>531</v>
      </c>
      <c r="E46" s="21" t="s">
        <v>532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533</v>
      </c>
      <c r="E50" s="14" t="s">
        <v>534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535</v>
      </c>
      <c r="E54" s="21" t="s">
        <v>536</v>
      </c>
      <c r="F54" s="14" t="s">
        <v>170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401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400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516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529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537</v>
      </c>
      <c r="E61" s="23" t="s">
        <v>538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539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8" workbookViewId="0">
      <selection activeCell="I47" sqref="I4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540</v>
      </c>
      <c r="D3" s="22" t="s">
        <v>541</v>
      </c>
      <c r="E3" s="21" t="s">
        <v>542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543</v>
      </c>
      <c r="D7" s="22" t="s">
        <v>544</v>
      </c>
      <c r="E7" s="21" t="s">
        <v>545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546</v>
      </c>
      <c r="E11" s="23" t="s">
        <v>547</v>
      </c>
      <c r="F11" s="23" t="s">
        <v>170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548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549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550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539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551</v>
      </c>
      <c r="E18" s="21" t="s">
        <v>552</v>
      </c>
      <c r="F18" s="14" t="s">
        <v>170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401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400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516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553</v>
      </c>
      <c r="E24" s="21" t="s">
        <v>554</v>
      </c>
      <c r="F24" s="14" t="s">
        <v>170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401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400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516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555</v>
      </c>
      <c r="D30" s="22" t="s">
        <v>556</v>
      </c>
      <c r="E30" s="21" t="s">
        <v>557</v>
      </c>
      <c r="F30" s="14" t="s">
        <v>558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559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560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561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562</v>
      </c>
      <c r="D37" s="22" t="s">
        <v>563</v>
      </c>
      <c r="E37" s="21" t="s">
        <v>564</v>
      </c>
      <c r="F37" s="14" t="s">
        <v>170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401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400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516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565</v>
      </c>
      <c r="D43" s="15" t="s">
        <v>566</v>
      </c>
      <c r="E43" s="14" t="s">
        <v>567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30"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568</v>
      </c>
      <c r="D3" s="15" t="s">
        <v>569</v>
      </c>
      <c r="E3" s="14" t="s">
        <v>570</v>
      </c>
      <c r="F3" s="14" t="s">
        <v>170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202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268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571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335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572</v>
      </c>
      <c r="D10" s="15" t="s">
        <v>573</v>
      </c>
      <c r="E10" s="14" t="s">
        <v>574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575</v>
      </c>
      <c r="D14" s="22" t="s">
        <v>576</v>
      </c>
      <c r="E14" s="21" t="s">
        <v>577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578</v>
      </c>
      <c r="D18" s="22" t="s">
        <v>579</v>
      </c>
      <c r="E18" s="21" t="s">
        <v>580</v>
      </c>
      <c r="F18" s="14" t="s">
        <v>170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401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400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516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581</v>
      </c>
      <c r="D24" s="22" t="s">
        <v>582</v>
      </c>
      <c r="E24" s="21" t="s">
        <v>583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584</v>
      </c>
      <c r="D28" s="15" t="s">
        <v>585</v>
      </c>
      <c r="E28" s="14" t="s">
        <v>586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587</v>
      </c>
      <c r="D32" s="22" t="s">
        <v>588</v>
      </c>
      <c r="E32" s="21" t="s">
        <v>589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590</v>
      </c>
      <c r="E36" s="23" t="s">
        <v>591</v>
      </c>
      <c r="F36" s="25" t="s">
        <v>548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549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592</v>
      </c>
      <c r="D38" s="22" t="s">
        <v>593</v>
      </c>
      <c r="E38" s="21" t="s">
        <v>594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595</v>
      </c>
      <c r="E42" s="21" t="s">
        <v>596</v>
      </c>
      <c r="F42" s="14" t="s">
        <v>170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401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400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516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597</v>
      </c>
      <c r="D48" s="15" t="s">
        <v>598</v>
      </c>
      <c r="E48" s="14" t="s">
        <v>599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600</v>
      </c>
      <c r="E56" s="21" t="s">
        <v>601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9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602</v>
      </c>
      <c r="D3" s="22" t="s">
        <v>603</v>
      </c>
      <c r="E3" s="21" t="s">
        <v>604</v>
      </c>
      <c r="F3" s="14" t="s">
        <v>170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170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605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606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170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163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170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170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296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268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571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335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268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571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296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268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607</v>
      </c>
      <c r="D27" s="22" t="s">
        <v>608</v>
      </c>
      <c r="E27" s="21" t="s">
        <v>609</v>
      </c>
      <c r="F27" s="14" t="s">
        <v>170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202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268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571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335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610</v>
      </c>
      <c r="E34" s="21" t="s">
        <v>611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612</v>
      </c>
      <c r="D38" s="15" t="s">
        <v>613</v>
      </c>
      <c r="E38" s="14" t="s">
        <v>614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615</v>
      </c>
      <c r="D42" s="15" t="s">
        <v>616</v>
      </c>
      <c r="E42" s="14" t="s">
        <v>617</v>
      </c>
      <c r="F42" s="14" t="s">
        <v>170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202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268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335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618</v>
      </c>
      <c r="E48" s="21" t="s">
        <v>619</v>
      </c>
      <c r="F48" s="14" t="s">
        <v>620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548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549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550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621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622</v>
      </c>
      <c r="E55" s="21" t="s">
        <v>623</v>
      </c>
      <c r="F55" s="14" t="s">
        <v>620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174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548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549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550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621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624</v>
      </c>
      <c r="E62" s="21" t="s">
        <v>625</v>
      </c>
      <c r="F62" s="14" t="s">
        <v>620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548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549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550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621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626</v>
      </c>
      <c r="E69" s="14" t="s">
        <v>627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202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I3" sqref="I3:I3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628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629</v>
      </c>
      <c r="D3" s="22" t="s">
        <v>630</v>
      </c>
      <c r="E3" s="21" t="s">
        <v>631</v>
      </c>
      <c r="F3" s="14" t="s">
        <v>170</v>
      </c>
      <c r="G3" s="16">
        <v>31862</v>
      </c>
      <c r="H3" s="29">
        <v>0.21</v>
      </c>
      <c r="I3" s="17">
        <f t="shared" ref="I3:I61" si="0"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si="0"/>
        <v>2548.96</v>
      </c>
    </row>
    <row r="5" customHeight="1" spans="1:9">
      <c r="A5" s="19"/>
      <c r="B5" s="20"/>
      <c r="C5" s="14"/>
      <c r="D5" s="22"/>
      <c r="E5" s="20"/>
      <c r="F5" s="16" t="s">
        <v>163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170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174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632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633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634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635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636</v>
      </c>
      <c r="E13" s="21" t="s">
        <v>637</v>
      </c>
      <c r="F13" s="14" t="s">
        <v>170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296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268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638</v>
      </c>
      <c r="D18" s="22" t="s">
        <v>639</v>
      </c>
      <c r="E18" s="21" t="s">
        <v>640</v>
      </c>
      <c r="F18" s="14" t="s">
        <v>641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642</v>
      </c>
      <c r="D19" s="22" t="s">
        <v>643</v>
      </c>
      <c r="E19" s="21" t="s">
        <v>644</v>
      </c>
      <c r="F19" s="16" t="s">
        <v>548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549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550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621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645</v>
      </c>
      <c r="E23" s="14" t="s">
        <v>646</v>
      </c>
      <c r="F23" s="14" t="s">
        <v>620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647</v>
      </c>
      <c r="E26" s="14" t="s">
        <v>648</v>
      </c>
      <c r="F26" s="14" t="s">
        <v>620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649</v>
      </c>
      <c r="E29" s="14" t="s">
        <v>650</v>
      </c>
      <c r="F29" s="14" t="s">
        <v>620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651</v>
      </c>
      <c r="E32" s="14" t="s">
        <v>652</v>
      </c>
      <c r="F32" s="14" t="s">
        <v>620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615</v>
      </c>
      <c r="D35" s="15" t="s">
        <v>653</v>
      </c>
      <c r="E35" s="14" t="s">
        <v>654</v>
      </c>
      <c r="F35" s="16" t="s">
        <v>655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268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656</v>
      </c>
      <c r="E37" s="14" t="s">
        <v>657</v>
      </c>
      <c r="F37" s="14" t="s">
        <v>620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548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549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550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165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658</v>
      </c>
      <c r="D44" s="22" t="s">
        <v>659</v>
      </c>
      <c r="E44" s="21" t="s">
        <v>660</v>
      </c>
      <c r="F44" s="14" t="s">
        <v>170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174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632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633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634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661</v>
      </c>
      <c r="E50" s="21" t="s">
        <v>662</v>
      </c>
      <c r="F50" s="14" t="s">
        <v>620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548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549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621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663</v>
      </c>
      <c r="E56" s="14" t="s">
        <v>664</v>
      </c>
      <c r="F56" s="14" t="s">
        <v>620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548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549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621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0" workbookViewId="0">
      <selection activeCell="F66" sqref="F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4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4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4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4">
        <f t="shared" si="0"/>
        <v>59235.12</v>
      </c>
    </row>
    <row r="7" customHeight="1" spans="1:9">
      <c r="A7" s="189">
        <v>45604</v>
      </c>
      <c r="B7" s="190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4">
        <f t="shared" si="0"/>
        <v>4830</v>
      </c>
    </row>
    <row r="8" customHeight="1" spans="1:9">
      <c r="A8" s="189"/>
      <c r="B8" s="190"/>
      <c r="C8" s="17"/>
      <c r="D8" s="47"/>
      <c r="E8" s="14"/>
      <c r="F8" s="16" t="s">
        <v>15</v>
      </c>
      <c r="G8" s="16">
        <v>21000</v>
      </c>
      <c r="H8" s="16">
        <v>0.08</v>
      </c>
      <c r="I8" s="184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4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4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4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4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4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4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4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4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4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4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4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4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4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4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4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4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4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4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4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4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4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4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4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4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4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4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4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4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4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4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4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4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4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4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4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4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4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4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4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4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4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4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4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4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4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4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4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4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4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4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4">
        <f t="shared" si="0"/>
        <v>693.12</v>
      </c>
    </row>
    <row r="60" customHeight="1" spans="1:10">
      <c r="H60" s="1" t="s">
        <v>105</v>
      </c>
      <c r="I60" s="191">
        <f>SUM(I3:I59)</f>
        <v>268083.215</v>
      </c>
      <c r="J60" s="186" t="s">
        <v>106</v>
      </c>
    </row>
    <row r="61" customHeight="1" spans="1:10">
      <c r="H61" s="1" t="s">
        <v>107</v>
      </c>
      <c r="I61" s="1">
        <v>122099.38</v>
      </c>
    </row>
    <row r="62" customHeight="1" spans="1:10">
      <c r="H62" s="1" t="s">
        <v>108</v>
      </c>
      <c r="I62" s="1">
        <v>127271.495</v>
      </c>
    </row>
    <row r="63" customHeight="1" spans="1:10">
      <c r="H63" s="1" t="s">
        <v>109</v>
      </c>
      <c r="I63" s="1">
        <v>96714.882</v>
      </c>
    </row>
    <row r="64" customHeight="1" spans="1:10">
      <c r="H64" s="1" t="s">
        <v>110</v>
      </c>
      <c r="I64" s="1">
        <v>83215.34</v>
      </c>
    </row>
    <row r="65" customHeight="1" spans="8:9">
      <c r="H65" s="1" t="s">
        <v>111</v>
      </c>
      <c r="I65" s="1">
        <v>259178.32</v>
      </c>
    </row>
    <row r="66" customHeight="1" spans="8:9">
      <c r="H66" s="1" t="s">
        <v>112</v>
      </c>
      <c r="I66" s="1">
        <v>370021.73</v>
      </c>
    </row>
    <row r="67" customHeight="1" spans="8:9">
      <c r="H67" s="1" t="s">
        <v>113</v>
      </c>
      <c r="I67" s="1">
        <v>151968.3421</v>
      </c>
    </row>
    <row r="68" customHeight="1" spans="8:9">
      <c r="H68" s="192" t="s">
        <v>114</v>
      </c>
      <c r="I68" s="1">
        <f>SUM(I60:I67)</f>
        <v>1478552.7041</v>
      </c>
    </row>
  </sheetData>
  <autoFilter xmlns:etc="http://www.wps.cn/officeDocument/2017/etCustomData" ref="A1:I68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15" workbookViewId="0">
      <selection activeCell="I60" sqref="I6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628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46038</v>
      </c>
      <c r="B3" s="20" t="s">
        <v>10</v>
      </c>
      <c r="C3" s="14">
        <v>49126</v>
      </c>
      <c r="D3" s="22" t="s">
        <v>665</v>
      </c>
      <c r="E3" s="21" t="s">
        <v>666</v>
      </c>
      <c r="F3" s="14" t="s">
        <v>620</v>
      </c>
      <c r="G3" s="16">
        <v>1560</v>
      </c>
      <c r="H3" s="29">
        <v>0.21</v>
      </c>
      <c r="I3" s="17">
        <f>G3*H3</f>
        <v>327.6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1560</v>
      </c>
      <c r="H4" s="29">
        <v>0.08</v>
      </c>
      <c r="I4" s="17">
        <f t="shared" ref="I4:I35" si="0">G4*H4</f>
        <v>124.8</v>
      </c>
    </row>
    <row r="5" customHeight="1" spans="1:9">
      <c r="A5" s="19"/>
      <c r="B5" s="20"/>
      <c r="C5" s="14"/>
      <c r="D5" s="22"/>
      <c r="E5" s="20"/>
      <c r="F5" s="16" t="s">
        <v>16</v>
      </c>
      <c r="G5" s="16">
        <f>1560*4</f>
        <v>6240</v>
      </c>
      <c r="H5" s="25">
        <v>0.04</v>
      </c>
      <c r="I5" s="17">
        <f t="shared" si="0"/>
        <v>249.6</v>
      </c>
    </row>
    <row r="6" customHeight="1" spans="1:9">
      <c r="A6" s="19"/>
      <c r="B6" s="20"/>
      <c r="C6" s="14"/>
      <c r="D6" s="22"/>
      <c r="E6" s="20"/>
      <c r="F6" s="16" t="s">
        <v>548</v>
      </c>
      <c r="G6" s="16">
        <v>1560</v>
      </c>
      <c r="H6" s="25">
        <v>0.85</v>
      </c>
      <c r="I6" s="17">
        <f t="shared" si="0"/>
        <v>1326</v>
      </c>
    </row>
    <row r="7" customHeight="1" spans="1:9">
      <c r="A7" s="19"/>
      <c r="B7" s="20"/>
      <c r="C7" s="14"/>
      <c r="D7" s="22"/>
      <c r="E7" s="20"/>
      <c r="F7" s="14" t="s">
        <v>549</v>
      </c>
      <c r="G7" s="16">
        <v>16</v>
      </c>
      <c r="H7" s="29">
        <v>0</v>
      </c>
      <c r="I7" s="17">
        <f t="shared" si="0"/>
        <v>0</v>
      </c>
    </row>
    <row r="8" customHeight="1" spans="1:9">
      <c r="A8" s="19"/>
      <c r="B8" s="20"/>
      <c r="C8" s="14"/>
      <c r="D8" s="22"/>
      <c r="E8" s="20"/>
      <c r="F8" s="16" t="s">
        <v>621</v>
      </c>
      <c r="G8" s="16">
        <v>1560</v>
      </c>
      <c r="H8" s="25">
        <v>0.12</v>
      </c>
      <c r="I8" s="17">
        <f t="shared" si="0"/>
        <v>187.2</v>
      </c>
    </row>
    <row r="9" customHeight="1" spans="1:9">
      <c r="A9" s="19">
        <v>46038</v>
      </c>
      <c r="B9" s="20" t="s">
        <v>10</v>
      </c>
      <c r="C9" s="14">
        <v>49127</v>
      </c>
      <c r="D9" s="22" t="s">
        <v>667</v>
      </c>
      <c r="E9" s="14" t="s">
        <v>668</v>
      </c>
      <c r="F9" s="14" t="s">
        <v>620</v>
      </c>
      <c r="G9" s="16">
        <v>1560</v>
      </c>
      <c r="H9" s="29">
        <v>0.21</v>
      </c>
      <c r="I9" s="17">
        <f t="shared" si="0"/>
        <v>327.6</v>
      </c>
    </row>
    <row r="10" customHeight="1" spans="1:9">
      <c r="A10" s="19"/>
      <c r="B10" s="20"/>
      <c r="C10" s="14"/>
      <c r="D10" s="22"/>
      <c r="E10" s="14"/>
      <c r="F10" s="16" t="s">
        <v>15</v>
      </c>
      <c r="G10" s="16">
        <v>1560</v>
      </c>
      <c r="H10" s="29">
        <v>0.08</v>
      </c>
      <c r="I10" s="17">
        <f t="shared" si="0"/>
        <v>124.8</v>
      </c>
    </row>
    <row r="11" customHeight="1" spans="1:9">
      <c r="A11" s="19"/>
      <c r="B11" s="20"/>
      <c r="C11" s="14"/>
      <c r="D11" s="22"/>
      <c r="E11" s="14"/>
      <c r="F11" s="16" t="s">
        <v>16</v>
      </c>
      <c r="G11" s="16">
        <f>1560*4</f>
        <v>6240</v>
      </c>
      <c r="H11" s="25">
        <v>0.04</v>
      </c>
      <c r="I11" s="17">
        <f t="shared" si="0"/>
        <v>249.6</v>
      </c>
    </row>
    <row r="12" customHeight="1" spans="1:9">
      <c r="A12" s="19"/>
      <c r="B12" s="20"/>
      <c r="C12" s="14"/>
      <c r="D12" s="22"/>
      <c r="E12" s="14"/>
      <c r="F12" s="16" t="s">
        <v>548</v>
      </c>
      <c r="G12" s="16">
        <v>1560</v>
      </c>
      <c r="H12" s="25">
        <v>0.85</v>
      </c>
      <c r="I12" s="17">
        <f t="shared" si="0"/>
        <v>1326</v>
      </c>
    </row>
    <row r="13" customHeight="1" spans="1:9">
      <c r="A13" s="19"/>
      <c r="B13" s="20"/>
      <c r="C13" s="14"/>
      <c r="D13" s="22"/>
      <c r="E13" s="14"/>
      <c r="F13" s="14" t="s">
        <v>549</v>
      </c>
      <c r="G13" s="16">
        <v>16</v>
      </c>
      <c r="H13" s="29">
        <v>0</v>
      </c>
      <c r="I13" s="17">
        <f t="shared" si="0"/>
        <v>0</v>
      </c>
    </row>
    <row r="14" customHeight="1" spans="1:9">
      <c r="A14" s="19"/>
      <c r="B14" s="20"/>
      <c r="C14" s="14"/>
      <c r="D14" s="22"/>
      <c r="E14" s="14"/>
      <c r="F14" s="16" t="s">
        <v>621</v>
      </c>
      <c r="G14" s="16">
        <v>1560</v>
      </c>
      <c r="H14" s="25">
        <v>0.12</v>
      </c>
      <c r="I14" s="17">
        <f t="shared" si="0"/>
        <v>187.2</v>
      </c>
    </row>
    <row r="15" customHeight="1" spans="1:9">
      <c r="A15" s="19">
        <v>46041</v>
      </c>
      <c r="B15" s="20" t="s">
        <v>10</v>
      </c>
      <c r="C15" s="14">
        <v>49242</v>
      </c>
      <c r="D15" s="22" t="s">
        <v>669</v>
      </c>
      <c r="E15" s="14" t="s">
        <v>670</v>
      </c>
      <c r="F15" s="16" t="s">
        <v>16</v>
      </c>
      <c r="G15" s="16">
        <f>2080*4</f>
        <v>8320</v>
      </c>
      <c r="H15" s="25">
        <v>0.04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14"/>
      <c r="F16" s="16" t="s">
        <v>268</v>
      </c>
      <c r="G16" s="16">
        <v>2080</v>
      </c>
      <c r="H16" s="25">
        <v>0.58</v>
      </c>
      <c r="I16" s="17">
        <f t="shared" si="0"/>
        <v>1206.4</v>
      </c>
    </row>
    <row r="17" customHeight="1" spans="1:9">
      <c r="A17" s="19"/>
      <c r="B17" s="20"/>
      <c r="C17" s="14"/>
      <c r="D17" s="22"/>
      <c r="E17" s="14"/>
      <c r="F17" s="16" t="s">
        <v>335</v>
      </c>
      <c r="G17" s="16">
        <f>5*10+10</f>
        <v>60</v>
      </c>
      <c r="H17" s="25">
        <v>0</v>
      </c>
      <c r="I17" s="17">
        <f t="shared" si="0"/>
        <v>0</v>
      </c>
    </row>
    <row r="18" customHeight="1" spans="1:9">
      <c r="A18" s="19"/>
      <c r="B18" s="20"/>
      <c r="C18" s="14"/>
      <c r="D18" s="22"/>
      <c r="E18" s="14"/>
      <c r="F18" s="16" t="s">
        <v>202</v>
      </c>
      <c r="G18" s="16">
        <v>2080</v>
      </c>
      <c r="H18" s="25">
        <v>0.19</v>
      </c>
      <c r="I18" s="17">
        <f t="shared" si="0"/>
        <v>395.2</v>
      </c>
    </row>
    <row r="19" customHeight="1" spans="1:9">
      <c r="A19" s="19">
        <v>46041</v>
      </c>
      <c r="B19" s="20" t="s">
        <v>10</v>
      </c>
      <c r="C19" s="14">
        <v>49244</v>
      </c>
      <c r="D19" s="22" t="s">
        <v>671</v>
      </c>
      <c r="E19" s="14" t="s">
        <v>672</v>
      </c>
      <c r="F19" s="16" t="s">
        <v>63</v>
      </c>
      <c r="G19" s="16">
        <f>2080*4</f>
        <v>8320</v>
      </c>
      <c r="H19" s="25">
        <v>0.04</v>
      </c>
      <c r="I19" s="17">
        <f t="shared" si="0"/>
        <v>332.8</v>
      </c>
    </row>
    <row r="20" customHeight="1" spans="1:9">
      <c r="A20" s="19"/>
      <c r="B20" s="20"/>
      <c r="C20" s="14"/>
      <c r="D20" s="22"/>
      <c r="E20" s="14"/>
      <c r="F20" s="16" t="s">
        <v>548</v>
      </c>
      <c r="G20" s="16">
        <v>2080</v>
      </c>
      <c r="H20" s="25">
        <v>0.85</v>
      </c>
      <c r="I20" s="17">
        <f t="shared" si="0"/>
        <v>1768</v>
      </c>
    </row>
    <row r="21" customHeight="1" spans="1:9">
      <c r="A21" s="19"/>
      <c r="B21" s="20"/>
      <c r="C21" s="14"/>
      <c r="D21" s="22"/>
      <c r="E21" s="14"/>
      <c r="F21" s="14" t="s">
        <v>549</v>
      </c>
      <c r="G21" s="16">
        <v>21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14"/>
      <c r="F22" s="16" t="s">
        <v>550</v>
      </c>
      <c r="G22" s="16">
        <f>5*10+10</f>
        <v>60</v>
      </c>
      <c r="H22" s="25">
        <v>0</v>
      </c>
      <c r="I22" s="17">
        <f t="shared" si="0"/>
        <v>0</v>
      </c>
    </row>
    <row r="23" customHeight="1" spans="1:9">
      <c r="A23" s="19"/>
      <c r="B23" s="20"/>
      <c r="C23" s="14"/>
      <c r="D23" s="22"/>
      <c r="E23" s="14"/>
      <c r="F23" s="16" t="s">
        <v>165</v>
      </c>
      <c r="G23" s="16">
        <v>2080</v>
      </c>
      <c r="H23" s="25">
        <v>0.14</v>
      </c>
      <c r="I23" s="17">
        <f t="shared" si="0"/>
        <v>291.2</v>
      </c>
    </row>
    <row r="24" customHeight="1" spans="1:9">
      <c r="A24" s="19">
        <v>46041</v>
      </c>
      <c r="B24" s="20" t="s">
        <v>10</v>
      </c>
      <c r="C24" s="14" t="s">
        <v>673</v>
      </c>
      <c r="D24" s="22" t="s">
        <v>674</v>
      </c>
      <c r="E24" s="14" t="s">
        <v>675</v>
      </c>
      <c r="F24" s="16" t="s">
        <v>63</v>
      </c>
      <c r="G24" s="16">
        <f>12480*4</f>
        <v>49920</v>
      </c>
      <c r="H24" s="25">
        <v>0.04</v>
      </c>
      <c r="I24" s="17">
        <f t="shared" si="0"/>
        <v>1996.8</v>
      </c>
    </row>
    <row r="25" customHeight="1" spans="1:9">
      <c r="A25" s="19"/>
      <c r="B25" s="20"/>
      <c r="C25" s="14"/>
      <c r="D25" s="22"/>
      <c r="E25" s="14"/>
      <c r="F25" s="16" t="s">
        <v>466</v>
      </c>
      <c r="G25" s="16">
        <v>12480</v>
      </c>
      <c r="H25" s="29">
        <v>0.027</v>
      </c>
      <c r="I25" s="17">
        <f t="shared" si="0"/>
        <v>336.96</v>
      </c>
    </row>
    <row r="26" customHeight="1" spans="1:9">
      <c r="A26" s="19"/>
      <c r="B26" s="20"/>
      <c r="C26" s="14"/>
      <c r="D26" s="22"/>
      <c r="E26" s="14"/>
      <c r="F26" s="16" t="s">
        <v>268</v>
      </c>
      <c r="G26" s="16">
        <v>12480</v>
      </c>
      <c r="H26" s="25">
        <v>0.58</v>
      </c>
      <c r="I26" s="17">
        <f t="shared" si="0"/>
        <v>7238.4</v>
      </c>
    </row>
    <row r="27" customHeight="1" spans="1:9">
      <c r="A27" s="19"/>
      <c r="B27" s="20"/>
      <c r="C27" s="14"/>
      <c r="D27" s="22"/>
      <c r="E27" s="14"/>
      <c r="F27" s="16" t="s">
        <v>335</v>
      </c>
      <c r="G27" s="16">
        <f>5*10+10</f>
        <v>60</v>
      </c>
      <c r="H27" s="25">
        <v>0</v>
      </c>
      <c r="I27" s="17">
        <f t="shared" si="0"/>
        <v>0</v>
      </c>
    </row>
    <row r="28" customHeight="1" spans="1:9">
      <c r="A28" s="19"/>
      <c r="B28" s="20"/>
      <c r="C28" s="14"/>
      <c r="D28" s="22"/>
      <c r="E28" s="14"/>
      <c r="F28" s="16" t="s">
        <v>202</v>
      </c>
      <c r="G28" s="16">
        <v>12480</v>
      </c>
      <c r="H28" s="25">
        <v>0.19</v>
      </c>
      <c r="I28" s="17">
        <f t="shared" si="0"/>
        <v>2371.2</v>
      </c>
    </row>
    <row r="29" customHeight="1" spans="1:9">
      <c r="A29" s="19">
        <v>46041</v>
      </c>
      <c r="B29" s="20" t="s">
        <v>10</v>
      </c>
      <c r="C29" s="14" t="s">
        <v>676</v>
      </c>
      <c r="D29" s="22" t="s">
        <v>677</v>
      </c>
      <c r="E29" s="14" t="s">
        <v>678</v>
      </c>
      <c r="F29" s="16" t="s">
        <v>16</v>
      </c>
      <c r="G29" s="16">
        <f>10400*4</f>
        <v>41600</v>
      </c>
      <c r="H29" s="25">
        <v>0.04</v>
      </c>
      <c r="I29" s="17">
        <f t="shared" si="0"/>
        <v>1664</v>
      </c>
    </row>
    <row r="30" customHeight="1" spans="1:9">
      <c r="A30" s="19"/>
      <c r="B30" s="20"/>
      <c r="C30" s="14"/>
      <c r="D30" s="22"/>
      <c r="E30" s="14"/>
      <c r="F30" s="16" t="s">
        <v>268</v>
      </c>
      <c r="G30" s="16">
        <v>10400</v>
      </c>
      <c r="H30" s="25">
        <v>0.58</v>
      </c>
      <c r="I30" s="17">
        <f t="shared" si="0"/>
        <v>6032</v>
      </c>
    </row>
    <row r="31" customHeight="1" spans="1:9">
      <c r="A31" s="19"/>
      <c r="B31" s="20"/>
      <c r="C31" s="14"/>
      <c r="D31" s="22"/>
      <c r="E31" s="14"/>
      <c r="F31" s="16" t="s">
        <v>335</v>
      </c>
      <c r="G31" s="16">
        <f>5*10+10</f>
        <v>60</v>
      </c>
      <c r="H31" s="25">
        <v>0</v>
      </c>
      <c r="I31" s="17">
        <f t="shared" si="0"/>
        <v>0</v>
      </c>
    </row>
    <row r="32" customHeight="1" spans="1:9">
      <c r="A32" s="19"/>
      <c r="B32" s="20"/>
      <c r="C32" s="14"/>
      <c r="D32" s="22"/>
      <c r="E32" s="14"/>
      <c r="F32" s="16" t="s">
        <v>202</v>
      </c>
      <c r="G32" s="16">
        <v>10400</v>
      </c>
      <c r="H32" s="25">
        <v>0.19</v>
      </c>
      <c r="I32" s="17">
        <f t="shared" si="0"/>
        <v>1976</v>
      </c>
    </row>
    <row r="33" customHeight="1" spans="1:9">
      <c r="A33" s="19">
        <v>46041</v>
      </c>
      <c r="B33" s="20" t="s">
        <v>10</v>
      </c>
      <c r="C33" s="14" t="s">
        <v>679</v>
      </c>
      <c r="D33" s="22" t="s">
        <v>680</v>
      </c>
      <c r="E33" s="14" t="s">
        <v>681</v>
      </c>
      <c r="F33" s="16" t="s">
        <v>16</v>
      </c>
      <c r="G33" s="16">
        <f>12480*4</f>
        <v>49920</v>
      </c>
      <c r="H33" s="25">
        <v>0.04</v>
      </c>
      <c r="I33" s="17">
        <f t="shared" si="0"/>
        <v>1996.8</v>
      </c>
    </row>
    <row r="34" customHeight="1" spans="1:9">
      <c r="A34" s="19"/>
      <c r="B34" s="20"/>
      <c r="C34" s="14"/>
      <c r="D34" s="22"/>
      <c r="E34" s="14"/>
      <c r="F34" s="16" t="s">
        <v>268</v>
      </c>
      <c r="G34" s="16">
        <v>12480</v>
      </c>
      <c r="H34" s="25">
        <v>0.58</v>
      </c>
      <c r="I34" s="17">
        <f t="shared" si="0"/>
        <v>7238.4</v>
      </c>
    </row>
    <row r="35" customHeight="1" spans="1:9">
      <c r="A35" s="19"/>
      <c r="B35" s="20"/>
      <c r="C35" s="14"/>
      <c r="D35" s="22"/>
      <c r="E35" s="14"/>
      <c r="F35" s="16" t="s">
        <v>335</v>
      </c>
      <c r="G35" s="16">
        <f>5*10+10</f>
        <v>60</v>
      </c>
      <c r="H35" s="25">
        <v>0</v>
      </c>
      <c r="I35" s="17">
        <f t="shared" si="0"/>
        <v>0</v>
      </c>
    </row>
    <row r="36" customHeight="1" spans="1:9">
      <c r="A36" s="19"/>
      <c r="B36" s="20"/>
      <c r="C36" s="14"/>
      <c r="D36" s="22"/>
      <c r="E36" s="14"/>
      <c r="F36" s="16" t="s">
        <v>202</v>
      </c>
      <c r="G36" s="16">
        <v>12480</v>
      </c>
      <c r="H36" s="25">
        <v>0.19</v>
      </c>
      <c r="I36" s="17">
        <f t="shared" ref="I36:I59" si="1">G36*H36</f>
        <v>2371.2</v>
      </c>
    </row>
    <row r="37" customHeight="1" spans="1:9">
      <c r="A37" s="19">
        <v>46043</v>
      </c>
      <c r="B37" s="20" t="s">
        <v>10</v>
      </c>
      <c r="C37" s="14">
        <v>49614</v>
      </c>
      <c r="D37" s="22" t="s">
        <v>682</v>
      </c>
      <c r="E37" s="21" t="s">
        <v>683</v>
      </c>
      <c r="F37" s="14" t="s">
        <v>620</v>
      </c>
      <c r="G37" s="16">
        <v>3120</v>
      </c>
      <c r="H37" s="29">
        <v>0.21</v>
      </c>
      <c r="I37" s="17">
        <f t="shared" si="1"/>
        <v>655.2</v>
      </c>
    </row>
    <row r="38" customHeight="1" spans="1:9">
      <c r="A38" s="19"/>
      <c r="B38" s="20"/>
      <c r="C38" s="14"/>
      <c r="D38" s="22"/>
      <c r="E38" s="20"/>
      <c r="F38" s="16" t="s">
        <v>15</v>
      </c>
      <c r="G38" s="16">
        <v>3120</v>
      </c>
      <c r="H38" s="29">
        <v>0.08</v>
      </c>
      <c r="I38" s="17">
        <f t="shared" si="1"/>
        <v>249.6</v>
      </c>
    </row>
    <row r="39" customHeight="1" spans="1:9">
      <c r="A39" s="19"/>
      <c r="B39" s="20"/>
      <c r="C39" s="14"/>
      <c r="D39" s="22"/>
      <c r="E39" s="20"/>
      <c r="F39" s="16" t="s">
        <v>16</v>
      </c>
      <c r="G39" s="16">
        <f>3120*4</f>
        <v>12480</v>
      </c>
      <c r="H39" s="25">
        <v>0.04</v>
      </c>
      <c r="I39" s="17">
        <f t="shared" si="1"/>
        <v>499.2</v>
      </c>
    </row>
    <row r="40" customHeight="1" spans="1:9">
      <c r="A40" s="19"/>
      <c r="B40" s="20"/>
      <c r="C40" s="14"/>
      <c r="D40" s="22"/>
      <c r="E40" s="20"/>
      <c r="F40" s="16" t="s">
        <v>548</v>
      </c>
      <c r="G40" s="16">
        <v>3120</v>
      </c>
      <c r="H40" s="25">
        <v>0.85</v>
      </c>
      <c r="I40" s="17">
        <f t="shared" si="1"/>
        <v>2652</v>
      </c>
    </row>
    <row r="41" customHeight="1" spans="1:9">
      <c r="A41" s="19"/>
      <c r="B41" s="20"/>
      <c r="C41" s="14"/>
      <c r="D41" s="22"/>
      <c r="E41" s="20"/>
      <c r="F41" s="14" t="s">
        <v>549</v>
      </c>
      <c r="G41" s="16">
        <v>31</v>
      </c>
      <c r="H41" s="29">
        <v>0</v>
      </c>
      <c r="I41" s="17">
        <f t="shared" si="1"/>
        <v>0</v>
      </c>
    </row>
    <row r="42" customHeight="1" spans="1:9">
      <c r="A42" s="19"/>
      <c r="B42" s="20"/>
      <c r="C42" s="14"/>
      <c r="D42" s="22"/>
      <c r="E42" s="20"/>
      <c r="F42" s="16" t="s">
        <v>621</v>
      </c>
      <c r="G42" s="16">
        <v>3120</v>
      </c>
      <c r="H42" s="25">
        <v>0.12</v>
      </c>
      <c r="I42" s="17">
        <f t="shared" si="1"/>
        <v>374.4</v>
      </c>
    </row>
    <row r="43" customHeight="1" spans="1:9">
      <c r="A43" s="19">
        <v>46046</v>
      </c>
      <c r="B43" s="20" t="s">
        <v>10</v>
      </c>
      <c r="C43" s="14">
        <v>49126</v>
      </c>
      <c r="D43" s="22" t="s">
        <v>684</v>
      </c>
      <c r="E43" s="21" t="s">
        <v>685</v>
      </c>
      <c r="F43" s="14" t="s">
        <v>620</v>
      </c>
      <c r="G43" s="16">
        <v>1040</v>
      </c>
      <c r="H43" s="29">
        <v>0.21</v>
      </c>
      <c r="I43" s="17">
        <f t="shared" si="1"/>
        <v>218.4</v>
      </c>
    </row>
    <row r="44" customHeight="1" spans="1:9">
      <c r="A44" s="19"/>
      <c r="B44" s="20"/>
      <c r="C44" s="14"/>
      <c r="D44" s="22"/>
      <c r="E44" s="20"/>
      <c r="F44" s="16" t="s">
        <v>15</v>
      </c>
      <c r="G44" s="16">
        <v>1040</v>
      </c>
      <c r="H44" s="29">
        <v>0.08</v>
      </c>
      <c r="I44" s="17">
        <f t="shared" si="1"/>
        <v>83.2</v>
      </c>
    </row>
    <row r="45" customHeight="1" spans="1:9">
      <c r="A45" s="19"/>
      <c r="B45" s="20"/>
      <c r="C45" s="14"/>
      <c r="D45" s="22"/>
      <c r="E45" s="20"/>
      <c r="F45" s="16" t="s">
        <v>16</v>
      </c>
      <c r="G45" s="16">
        <f>1040*4</f>
        <v>4160</v>
      </c>
      <c r="H45" s="25">
        <v>0.04</v>
      </c>
      <c r="I45" s="17">
        <f t="shared" si="1"/>
        <v>166.4</v>
      </c>
    </row>
    <row r="46" customHeight="1" spans="1:9">
      <c r="A46" s="19"/>
      <c r="B46" s="20"/>
      <c r="C46" s="14"/>
      <c r="D46" s="22"/>
      <c r="E46" s="20"/>
      <c r="F46" s="16" t="s">
        <v>548</v>
      </c>
      <c r="G46" s="16">
        <v>1040</v>
      </c>
      <c r="H46" s="25">
        <v>0.85</v>
      </c>
      <c r="I46" s="17">
        <f t="shared" si="1"/>
        <v>884</v>
      </c>
    </row>
    <row r="47" customHeight="1" spans="1:9">
      <c r="A47" s="19"/>
      <c r="B47" s="20"/>
      <c r="C47" s="14"/>
      <c r="D47" s="22"/>
      <c r="E47" s="20"/>
      <c r="F47" s="14" t="s">
        <v>549</v>
      </c>
      <c r="G47" s="16">
        <v>10</v>
      </c>
      <c r="H47" s="29">
        <v>0</v>
      </c>
      <c r="I47" s="17">
        <f t="shared" si="1"/>
        <v>0</v>
      </c>
    </row>
    <row r="48" customHeight="1" spans="1:9">
      <c r="A48" s="19"/>
      <c r="B48" s="20"/>
      <c r="C48" s="14"/>
      <c r="D48" s="22"/>
      <c r="E48" s="20"/>
      <c r="F48" s="16" t="s">
        <v>621</v>
      </c>
      <c r="G48" s="16">
        <v>1040</v>
      </c>
      <c r="H48" s="25">
        <v>0.12</v>
      </c>
      <c r="I48" s="17">
        <f t="shared" si="1"/>
        <v>124.8</v>
      </c>
    </row>
    <row r="49" customHeight="1" spans="1:9">
      <c r="A49" s="19">
        <v>46046</v>
      </c>
      <c r="B49" s="20" t="s">
        <v>10</v>
      </c>
      <c r="C49" s="14">
        <v>49127</v>
      </c>
      <c r="D49" s="22" t="s">
        <v>686</v>
      </c>
      <c r="E49" s="14" t="s">
        <v>687</v>
      </c>
      <c r="F49" s="14" t="s">
        <v>620</v>
      </c>
      <c r="G49" s="16">
        <v>1040</v>
      </c>
      <c r="H49" s="29">
        <v>0.21</v>
      </c>
      <c r="I49" s="17">
        <f t="shared" si="1"/>
        <v>218.4</v>
      </c>
    </row>
    <row r="50" customHeight="1" spans="1:9">
      <c r="A50" s="19"/>
      <c r="B50" s="20"/>
      <c r="C50" s="14"/>
      <c r="D50" s="22"/>
      <c r="E50" s="14"/>
      <c r="F50" s="16" t="s">
        <v>15</v>
      </c>
      <c r="G50" s="16">
        <v>1040</v>
      </c>
      <c r="H50" s="29">
        <v>0.08</v>
      </c>
      <c r="I50" s="17">
        <f t="shared" si="1"/>
        <v>83.2</v>
      </c>
    </row>
    <row r="51" customHeight="1" spans="1:9">
      <c r="A51" s="19"/>
      <c r="B51" s="20"/>
      <c r="C51" s="14"/>
      <c r="D51" s="22"/>
      <c r="E51" s="14"/>
      <c r="F51" s="16" t="s">
        <v>16</v>
      </c>
      <c r="G51" s="16">
        <f>1040*4</f>
        <v>4160</v>
      </c>
      <c r="H51" s="25">
        <v>0.04</v>
      </c>
      <c r="I51" s="17">
        <f t="shared" si="1"/>
        <v>166.4</v>
      </c>
    </row>
    <row r="52" customHeight="1" spans="1:9">
      <c r="A52" s="19"/>
      <c r="B52" s="20"/>
      <c r="C52" s="14"/>
      <c r="D52" s="22"/>
      <c r="E52" s="14"/>
      <c r="F52" s="16" t="s">
        <v>548</v>
      </c>
      <c r="G52" s="16">
        <v>1040</v>
      </c>
      <c r="H52" s="25">
        <v>0.85</v>
      </c>
      <c r="I52" s="17">
        <f t="shared" si="1"/>
        <v>884</v>
      </c>
    </row>
    <row r="53" customHeight="1" spans="1:9">
      <c r="A53" s="19"/>
      <c r="B53" s="20"/>
      <c r="C53" s="14"/>
      <c r="D53" s="22"/>
      <c r="E53" s="14"/>
      <c r="F53" s="14" t="s">
        <v>549</v>
      </c>
      <c r="G53" s="16">
        <v>10</v>
      </c>
      <c r="H53" s="29">
        <v>0</v>
      </c>
      <c r="I53" s="17">
        <f t="shared" si="1"/>
        <v>0</v>
      </c>
    </row>
    <row r="54" customHeight="1" spans="1:9">
      <c r="A54" s="19"/>
      <c r="B54" s="20"/>
      <c r="C54" s="14"/>
      <c r="D54" s="22"/>
      <c r="E54" s="14"/>
      <c r="F54" s="16" t="s">
        <v>621</v>
      </c>
      <c r="G54" s="16">
        <v>1040</v>
      </c>
      <c r="H54" s="25">
        <v>0.12</v>
      </c>
      <c r="I54" s="17">
        <f t="shared" si="1"/>
        <v>124.8</v>
      </c>
    </row>
    <row r="55" customHeight="1" spans="1:9">
      <c r="A55" s="19">
        <v>46050</v>
      </c>
      <c r="B55" s="20" t="s">
        <v>10</v>
      </c>
      <c r="C55" s="14" t="s">
        <v>688</v>
      </c>
      <c r="D55" s="22" t="s">
        <v>689</v>
      </c>
      <c r="E55" s="14" t="s">
        <v>690</v>
      </c>
      <c r="F55" s="16" t="s">
        <v>28</v>
      </c>
      <c r="G55" s="16">
        <f>12481*4</f>
        <v>49924</v>
      </c>
      <c r="H55" s="25">
        <v>0.04</v>
      </c>
      <c r="I55" s="17">
        <f t="shared" si="1"/>
        <v>1996.96</v>
      </c>
    </row>
    <row r="56" customHeight="1" spans="1:9">
      <c r="A56" s="19"/>
      <c r="B56" s="20"/>
      <c r="C56" s="14"/>
      <c r="D56" s="22"/>
      <c r="E56" s="14"/>
      <c r="F56" s="16" t="s">
        <v>691</v>
      </c>
      <c r="G56" s="16">
        <v>12481</v>
      </c>
      <c r="H56" s="25">
        <v>0.334</v>
      </c>
      <c r="I56" s="17">
        <f t="shared" si="1"/>
        <v>4168.654</v>
      </c>
    </row>
    <row r="57" customHeight="1" spans="1:9">
      <c r="A57" s="19"/>
      <c r="B57" s="20"/>
      <c r="C57" s="14"/>
      <c r="D57" s="22"/>
      <c r="E57" s="14"/>
      <c r="F57" s="16" t="s">
        <v>268</v>
      </c>
      <c r="G57" s="16">
        <v>12481</v>
      </c>
      <c r="H57" s="25">
        <v>0.58</v>
      </c>
      <c r="I57" s="17">
        <f t="shared" si="1"/>
        <v>7238.98</v>
      </c>
    </row>
    <row r="58" customHeight="1" spans="1:9">
      <c r="A58" s="19"/>
      <c r="B58" s="20"/>
      <c r="C58" s="14"/>
      <c r="D58" s="22"/>
      <c r="E58" s="14"/>
      <c r="F58" s="16" t="s">
        <v>335</v>
      </c>
      <c r="G58" s="16">
        <v>60</v>
      </c>
      <c r="H58" s="25">
        <v>0</v>
      </c>
      <c r="I58" s="17">
        <f t="shared" si="1"/>
        <v>0</v>
      </c>
    </row>
    <row r="59" customHeight="1" spans="1:9">
      <c r="A59" s="19">
        <v>46059</v>
      </c>
      <c r="B59" s="20" t="s">
        <v>10</v>
      </c>
      <c r="C59" s="14" t="s">
        <v>692</v>
      </c>
      <c r="D59" s="22" t="s">
        <v>693</v>
      </c>
      <c r="E59" s="14" t="s">
        <v>694</v>
      </c>
      <c r="F59" s="16" t="s">
        <v>695</v>
      </c>
      <c r="G59" s="16">
        <v>37440</v>
      </c>
      <c r="H59" s="25">
        <v>0.08</v>
      </c>
      <c r="I59" s="17">
        <f t="shared" si="1"/>
        <v>2995.2</v>
      </c>
    </row>
    <row r="60" customHeight="1" spans="1:9">
      <c r="E60" s="95"/>
      <c r="G60" s="96"/>
      <c r="H60" s="95"/>
      <c r="I60" s="31">
        <f>SUM(I3:I59)</f>
        <v>65762.354</v>
      </c>
    </row>
  </sheetData>
  <mergeCells count="56">
    <mergeCell ref="A1:I1"/>
    <mergeCell ref="A3:A8"/>
    <mergeCell ref="A9:A14"/>
    <mergeCell ref="A15:A18"/>
    <mergeCell ref="A19:A23"/>
    <mergeCell ref="A24:A28"/>
    <mergeCell ref="A29:A32"/>
    <mergeCell ref="A33:A36"/>
    <mergeCell ref="A37:A42"/>
    <mergeCell ref="A43:A48"/>
    <mergeCell ref="A49:A54"/>
    <mergeCell ref="A55:A58"/>
    <mergeCell ref="B3:B8"/>
    <mergeCell ref="B9:B14"/>
    <mergeCell ref="B15:B18"/>
    <mergeCell ref="B19:B23"/>
    <mergeCell ref="B24:B28"/>
    <mergeCell ref="B29:B32"/>
    <mergeCell ref="B33:B36"/>
    <mergeCell ref="B37:B42"/>
    <mergeCell ref="B43:B48"/>
    <mergeCell ref="B49:B54"/>
    <mergeCell ref="B55:B58"/>
    <mergeCell ref="C3:C8"/>
    <mergeCell ref="C9:C14"/>
    <mergeCell ref="C15:C18"/>
    <mergeCell ref="C19:C23"/>
    <mergeCell ref="C24:C28"/>
    <mergeCell ref="C29:C32"/>
    <mergeCell ref="C33:C36"/>
    <mergeCell ref="C37:C42"/>
    <mergeCell ref="C43:C48"/>
    <mergeCell ref="C49:C54"/>
    <mergeCell ref="C55:C58"/>
    <mergeCell ref="D3:D8"/>
    <mergeCell ref="D9:D14"/>
    <mergeCell ref="D15:D18"/>
    <mergeCell ref="D19:D23"/>
    <mergeCell ref="D24:D28"/>
    <mergeCell ref="D29:D32"/>
    <mergeCell ref="D33:D36"/>
    <mergeCell ref="D37:D42"/>
    <mergeCell ref="D43:D48"/>
    <mergeCell ref="D49:D54"/>
    <mergeCell ref="D55:D58"/>
    <mergeCell ref="E3:E8"/>
    <mergeCell ref="E9:E14"/>
    <mergeCell ref="E15:E18"/>
    <mergeCell ref="E19:E23"/>
    <mergeCell ref="E24:E28"/>
    <mergeCell ref="E29:E32"/>
    <mergeCell ref="E33:E36"/>
    <mergeCell ref="E37:E42"/>
    <mergeCell ref="E43:E48"/>
    <mergeCell ref="E49:E54"/>
    <mergeCell ref="E55:E58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696</v>
      </c>
    </row>
    <row r="3" spans="1:9">
      <c r="A3" s="33">
        <v>45449</v>
      </c>
      <c r="B3" s="34" t="s">
        <v>10</v>
      </c>
      <c r="C3" s="34" t="s">
        <v>253</v>
      </c>
      <c r="D3" s="35" t="s">
        <v>697</v>
      </c>
      <c r="E3" s="36" t="s">
        <v>698</v>
      </c>
      <c r="F3" s="14" t="s">
        <v>699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700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163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701</v>
      </c>
      <c r="E6" s="14" t="s">
        <v>702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703</v>
      </c>
      <c r="E8" s="14" t="s">
        <v>704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705</v>
      </c>
      <c r="E10" s="14" t="s">
        <v>706</v>
      </c>
      <c r="F10" s="14" t="s">
        <v>163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707</v>
      </c>
      <c r="E11" s="14" t="s">
        <v>708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709</v>
      </c>
      <c r="E15" s="14" t="s">
        <v>710</v>
      </c>
      <c r="F15" s="14" t="s">
        <v>163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711</v>
      </c>
      <c r="E16" s="14" t="s">
        <v>712</v>
      </c>
      <c r="F16" s="14" t="s">
        <v>699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253</v>
      </c>
      <c r="D17" s="49" t="s">
        <v>713</v>
      </c>
      <c r="E17" s="14" t="s">
        <v>714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253</v>
      </c>
      <c r="D19" s="49" t="s">
        <v>713</v>
      </c>
      <c r="E19" s="14" t="s">
        <v>715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716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253</v>
      </c>
      <c r="D21" s="49" t="s">
        <v>717</v>
      </c>
      <c r="E21" s="14" t="s">
        <v>714</v>
      </c>
      <c r="F21" s="14" t="s">
        <v>699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718</v>
      </c>
      <c r="D22" s="47" t="s">
        <v>719</v>
      </c>
      <c r="E22" s="14" t="s">
        <v>720</v>
      </c>
      <c r="F22" s="14" t="s">
        <v>721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722</v>
      </c>
      <c r="E23" s="14" t="s">
        <v>723</v>
      </c>
      <c r="F23" s="14" t="s">
        <v>724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725</v>
      </c>
      <c r="E24" s="14" t="s">
        <v>726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727</v>
      </c>
      <c r="E25" s="14" t="s">
        <v>728</v>
      </c>
      <c r="F25" s="14" t="s">
        <v>699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729</v>
      </c>
      <c r="E26" s="14" t="s">
        <v>730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731</v>
      </c>
      <c r="E27" s="14" t="s">
        <v>732</v>
      </c>
      <c r="F27" s="14" t="s">
        <v>733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734</v>
      </c>
      <c r="E28" s="14" t="s">
        <v>735</v>
      </c>
      <c r="F28" s="14" t="s">
        <v>736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737</v>
      </c>
      <c r="E29" s="14" t="s">
        <v>117</v>
      </c>
      <c r="F29" s="14" t="s">
        <v>163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738</v>
      </c>
      <c r="D30" s="47" t="s">
        <v>739</v>
      </c>
      <c r="E30" s="14" t="s">
        <v>120</v>
      </c>
      <c r="F30" s="14" t="s">
        <v>163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131</v>
      </c>
      <c r="E31" s="14" t="s">
        <v>132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740</v>
      </c>
      <c r="D32" s="49" t="s">
        <v>741</v>
      </c>
      <c r="E32" s="14" t="s">
        <v>742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161</v>
      </c>
      <c r="E34" s="14" t="s">
        <v>162</v>
      </c>
      <c r="F34" s="21" t="s">
        <v>170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700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743</v>
      </c>
      <c r="E37" s="14" t="s">
        <v>744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745</v>
      </c>
      <c r="E41" s="58" t="s">
        <v>746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747</v>
      </c>
      <c r="E44" s="58" t="s">
        <v>748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253</v>
      </c>
      <c r="D47" s="66" t="s">
        <v>749</v>
      </c>
      <c r="E47" s="67" t="s">
        <v>750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253</v>
      </c>
      <c r="D48" s="59" t="s">
        <v>751</v>
      </c>
      <c r="E48" s="69" t="s">
        <v>752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209</v>
      </c>
      <c r="D49" s="72" t="s">
        <v>210</v>
      </c>
      <c r="E49" s="71" t="s">
        <v>211</v>
      </c>
      <c r="F49" s="60" t="s">
        <v>217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218</v>
      </c>
      <c r="D51" s="77" t="s">
        <v>219</v>
      </c>
      <c r="E51" s="71" t="s">
        <v>220</v>
      </c>
      <c r="F51" s="60" t="s">
        <v>217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221</v>
      </c>
      <c r="D53" s="77" t="s">
        <v>222</v>
      </c>
      <c r="E53" s="71" t="s">
        <v>223</v>
      </c>
      <c r="F53" s="60" t="s">
        <v>217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253</v>
      </c>
      <c r="D55" s="59" t="s">
        <v>753</v>
      </c>
      <c r="E55" s="58" t="s">
        <v>754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755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174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118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756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237</v>
      </c>
      <c r="D60" s="77" t="s">
        <v>238</v>
      </c>
      <c r="E60" s="71" t="s">
        <v>239</v>
      </c>
      <c r="F60" s="60" t="s">
        <v>217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757</v>
      </c>
      <c r="D62" s="59" t="s">
        <v>758</v>
      </c>
      <c r="E62" s="58" t="s">
        <v>759</v>
      </c>
      <c r="F62" s="60" t="s">
        <v>163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262</v>
      </c>
      <c r="D63" s="59" t="s">
        <v>263</v>
      </c>
      <c r="E63" s="58" t="s">
        <v>264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272</v>
      </c>
      <c r="D65" s="59" t="s">
        <v>273</v>
      </c>
      <c r="E65" s="58" t="s">
        <v>274</v>
      </c>
      <c r="F65" s="60" t="s">
        <v>163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278</v>
      </c>
      <c r="E66" s="60" t="s">
        <v>279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760</v>
      </c>
      <c r="E68" s="88" t="s">
        <v>761</v>
      </c>
      <c r="F68" s="89" t="s">
        <v>762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293</v>
      </c>
      <c r="D70" s="94" t="s">
        <v>763</v>
      </c>
      <c r="E70" s="88" t="s">
        <v>764</v>
      </c>
      <c r="F70" s="89" t="s">
        <v>268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28" workbookViewId="0">
      <selection activeCell="I44" sqref="I44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696</v>
      </c>
    </row>
    <row r="3" ht="42" spans="1:9">
      <c r="A3" s="13">
        <v>45839</v>
      </c>
      <c r="B3" s="14" t="s">
        <v>10</v>
      </c>
      <c r="C3" s="14" t="s">
        <v>422</v>
      </c>
      <c r="D3" s="15" t="s">
        <v>765</v>
      </c>
      <c r="E3" s="14" t="s">
        <v>766</v>
      </c>
      <c r="F3" s="14" t="s">
        <v>14</v>
      </c>
      <c r="G3" s="16">
        <f>1400+2620</f>
        <v>4020</v>
      </c>
      <c r="H3" s="16">
        <v>0.036</v>
      </c>
      <c r="I3" s="16">
        <f t="shared" ref="I3:I43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446</v>
      </c>
      <c r="E4" s="14" t="s">
        <v>447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422</v>
      </c>
      <c r="D6" s="22" t="s">
        <v>767</v>
      </c>
      <c r="E6" s="21" t="s">
        <v>768</v>
      </c>
      <c r="F6" s="14" t="s">
        <v>400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422</v>
      </c>
      <c r="D7" s="22" t="s">
        <v>769</v>
      </c>
      <c r="E7" s="21" t="s">
        <v>770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422</v>
      </c>
      <c r="D8" s="15" t="s">
        <v>771</v>
      </c>
      <c r="E8" s="14" t="s">
        <v>772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422</v>
      </c>
      <c r="D9" s="15" t="s">
        <v>773</v>
      </c>
      <c r="E9" s="14" t="s">
        <v>774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422</v>
      </c>
      <c r="D11" s="22" t="s">
        <v>775</v>
      </c>
      <c r="E11" s="21" t="s">
        <v>776</v>
      </c>
      <c r="F11" s="14" t="s">
        <v>400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422</v>
      </c>
      <c r="D12" s="24" t="s">
        <v>777</v>
      </c>
      <c r="E12" s="23" t="s">
        <v>778</v>
      </c>
      <c r="F12" s="23" t="s">
        <v>779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422</v>
      </c>
      <c r="D13" s="24" t="s">
        <v>780</v>
      </c>
      <c r="E13" s="23" t="s">
        <v>781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253</v>
      </c>
      <c r="D16" s="24" t="s">
        <v>782</v>
      </c>
      <c r="E16" s="23" t="s">
        <v>783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253</v>
      </c>
      <c r="D19" s="27" t="s">
        <v>492</v>
      </c>
      <c r="E19" s="28" t="s">
        <v>493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253</v>
      </c>
      <c r="D21" s="24" t="s">
        <v>784</v>
      </c>
      <c r="E21" s="23" t="s">
        <v>785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253</v>
      </c>
      <c r="D22" s="24" t="s">
        <v>786</v>
      </c>
      <c r="E22" s="23" t="s">
        <v>787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499</v>
      </c>
      <c r="D26" s="15" t="s">
        <v>500</v>
      </c>
      <c r="E26" s="14" t="s">
        <v>501</v>
      </c>
      <c r="F26" s="14" t="s">
        <v>170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788</v>
      </c>
      <c r="D28" s="15" t="s">
        <v>789</v>
      </c>
      <c r="E28" s="14" t="s">
        <v>790</v>
      </c>
      <c r="F28" s="14" t="s">
        <v>170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253</v>
      </c>
      <c r="D29" s="15" t="s">
        <v>791</v>
      </c>
      <c r="E29" s="14" t="s">
        <v>792</v>
      </c>
      <c r="F29" s="14" t="s">
        <v>268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793</v>
      </c>
      <c r="E30" s="14" t="s">
        <v>794</v>
      </c>
      <c r="F30" s="14" t="s">
        <v>633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634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795</v>
      </c>
      <c r="E32" s="14" t="s">
        <v>796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539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797</v>
      </c>
      <c r="E36" s="21" t="s">
        <v>798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799</v>
      </c>
      <c r="E37" s="14" t="s">
        <v>800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476</v>
      </c>
      <c r="D38" s="15" t="s">
        <v>801</v>
      </c>
      <c r="E38" s="23" t="s">
        <v>802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803</v>
      </c>
      <c r="E39" s="14" t="s">
        <v>804</v>
      </c>
      <c r="F39" s="14" t="s">
        <v>268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805</v>
      </c>
      <c r="E40" s="14" t="s">
        <v>806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807</v>
      </c>
      <c r="E41" s="21" t="s">
        <v>808</v>
      </c>
      <c r="F41" s="14" t="s">
        <v>605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606</v>
      </c>
      <c r="G42" s="16">
        <v>5500</v>
      </c>
      <c r="H42" s="29">
        <v>0.031</v>
      </c>
      <c r="I42" s="17">
        <f t="shared" si="0"/>
        <v>170.5</v>
      </c>
    </row>
    <row r="43" ht="28" spans="1:9">
      <c r="A43" s="19">
        <v>46050</v>
      </c>
      <c r="B43" s="20" t="s">
        <v>10</v>
      </c>
      <c r="C43" s="14" t="s">
        <v>688</v>
      </c>
      <c r="D43" s="22" t="s">
        <v>689</v>
      </c>
      <c r="E43" s="14" t="s">
        <v>690</v>
      </c>
      <c r="F43" s="14" t="s">
        <v>620</v>
      </c>
      <c r="G43" s="16">
        <v>12481</v>
      </c>
      <c r="H43" s="25">
        <v>0.036</v>
      </c>
      <c r="I43" s="16">
        <f t="shared" si="0"/>
        <v>449.316</v>
      </c>
    </row>
    <row r="44" spans="1:9">
      <c r="I44" s="31">
        <f>SUM(I3:I43)</f>
        <v>8677.201</v>
      </c>
    </row>
    <row r="45" spans="1:9">
      <c r="I45" s="32"/>
    </row>
  </sheetData>
  <autoFilter xmlns:etc="http://www.wps.cn/officeDocument/2017/etCustomData" ref="A1:I44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8" workbookViewId="0">
      <selection activeCell="I23" sqref="I23:I3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116</v>
      </c>
      <c r="E3" s="14" t="s">
        <v>117</v>
      </c>
      <c r="F3" s="14" t="s">
        <v>14</v>
      </c>
      <c r="G3" s="52">
        <v>29400</v>
      </c>
      <c r="H3" s="16">
        <v>0.23</v>
      </c>
      <c r="I3" s="184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4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4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118</v>
      </c>
      <c r="G6" s="52">
        <v>29400</v>
      </c>
      <c r="H6" s="16">
        <v>0.095</v>
      </c>
      <c r="I6" s="184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119</v>
      </c>
      <c r="E7" s="14" t="s">
        <v>120</v>
      </c>
      <c r="F7" s="14" t="s">
        <v>14</v>
      </c>
      <c r="G7" s="52">
        <v>106575</v>
      </c>
      <c r="H7" s="16">
        <v>0.23</v>
      </c>
      <c r="I7" s="184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4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4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118</v>
      </c>
      <c r="G10" s="52">
        <v>106575</v>
      </c>
      <c r="H10" s="16">
        <v>0.095</v>
      </c>
      <c r="I10" s="184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121</v>
      </c>
      <c r="E11" s="14" t="s">
        <v>122</v>
      </c>
      <c r="F11" s="14" t="s">
        <v>14</v>
      </c>
      <c r="G11" s="16">
        <v>11550</v>
      </c>
      <c r="H11" s="37">
        <v>0.23</v>
      </c>
      <c r="I11" s="184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4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4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4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123</v>
      </c>
      <c r="E15" s="14" t="s">
        <v>124</v>
      </c>
      <c r="F15" s="14" t="s">
        <v>14</v>
      </c>
      <c r="G15" s="16">
        <v>10500</v>
      </c>
      <c r="H15" s="37">
        <v>0.23</v>
      </c>
      <c r="I15" s="184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4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4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4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125</v>
      </c>
      <c r="D19" s="49" t="s">
        <v>126</v>
      </c>
      <c r="E19" s="14" t="s">
        <v>127</v>
      </c>
      <c r="F19" s="14" t="s">
        <v>14</v>
      </c>
      <c r="G19" s="16">
        <v>6300</v>
      </c>
      <c r="H19" s="37">
        <v>0.23</v>
      </c>
      <c r="I19" s="184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4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4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4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128</v>
      </c>
      <c r="D23" s="49" t="s">
        <v>129</v>
      </c>
      <c r="E23" s="14" t="s">
        <v>130</v>
      </c>
      <c r="F23" s="14" t="s">
        <v>14</v>
      </c>
      <c r="G23" s="16">
        <v>15750</v>
      </c>
      <c r="H23" s="16">
        <v>0.23</v>
      </c>
      <c r="I23" s="184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4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4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4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131</v>
      </c>
      <c r="E27" s="14" t="s">
        <v>132</v>
      </c>
      <c r="F27" s="16" t="s">
        <v>74</v>
      </c>
      <c r="G27" s="16">
        <v>9278</v>
      </c>
      <c r="H27" s="16">
        <v>0.04</v>
      </c>
      <c r="I27" s="184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133</v>
      </c>
      <c r="E28" s="14" t="s">
        <v>134</v>
      </c>
      <c r="F28" s="14" t="s">
        <v>14</v>
      </c>
      <c r="G28" s="16">
        <v>10500</v>
      </c>
      <c r="H28" s="37">
        <v>0.23</v>
      </c>
      <c r="I28" s="184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4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4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4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135</v>
      </c>
      <c r="E32" s="14" t="s">
        <v>136</v>
      </c>
      <c r="F32" s="14" t="s">
        <v>14</v>
      </c>
      <c r="G32" s="16">
        <v>1050</v>
      </c>
      <c r="H32" s="37">
        <v>0.23</v>
      </c>
      <c r="I32" s="184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4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4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4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137</v>
      </c>
      <c r="E36" s="14" t="s">
        <v>138</v>
      </c>
      <c r="F36" s="14" t="s">
        <v>14</v>
      </c>
      <c r="G36" s="16">
        <v>21000</v>
      </c>
      <c r="H36" s="37">
        <v>0.23</v>
      </c>
      <c r="I36" s="184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4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4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4">
        <f t="shared" si="0"/>
        <v>2520</v>
      </c>
    </row>
    <row r="40" customHeight="1" spans="1:10">
      <c r="I40" s="31">
        <f>SUM(I3:I39)</f>
        <v>127271.495</v>
      </c>
      <c r="J40" s="186" t="s">
        <v>139</v>
      </c>
    </row>
    <row r="41" customHeight="1" spans="1:10">
      <c r="I41" s="31">
        <v>-100714.095</v>
      </c>
      <c r="J41" s="2"/>
    </row>
    <row r="42" customHeight="1" spans="1:10">
      <c r="I42" s="188">
        <f>I40+I41</f>
        <v>26557.4</v>
      </c>
      <c r="J42" s="186" t="s">
        <v>140</v>
      </c>
    </row>
    <row r="45" ht="28.5" spans="1:10">
      <c r="A45" s="104" t="s">
        <v>141</v>
      </c>
      <c r="B45" s="104"/>
      <c r="C45" s="104"/>
      <c r="D45" s="104"/>
      <c r="E45" s="104"/>
      <c r="F45" s="104"/>
      <c r="G45" s="104"/>
      <c r="H45" s="104"/>
      <c r="I45" s="104"/>
      <c r="J45" s="104"/>
    </row>
    <row r="46" ht="14.5" spans="1:10">
      <c r="A46" s="105" t="s">
        <v>142</v>
      </c>
      <c r="B46" s="105" t="s">
        <v>143</v>
      </c>
      <c r="C46" s="105" t="s">
        <v>144</v>
      </c>
      <c r="D46" s="105" t="s">
        <v>145</v>
      </c>
      <c r="E46" s="105" t="s">
        <v>146</v>
      </c>
      <c r="F46" s="106" t="s">
        <v>147</v>
      </c>
      <c r="G46" s="105" t="s">
        <v>148</v>
      </c>
      <c r="H46" s="105" t="s">
        <v>149</v>
      </c>
      <c r="I46" s="105" t="s">
        <v>150</v>
      </c>
      <c r="J46" s="105" t="s">
        <v>151</v>
      </c>
    </row>
    <row r="47" ht="28.5" spans="1:10">
      <c r="A47" s="105"/>
      <c r="B47" s="105"/>
      <c r="C47" s="105"/>
      <c r="D47" s="105" t="s">
        <v>152</v>
      </c>
      <c r="E47" s="105"/>
      <c r="F47" s="106" t="s">
        <v>153</v>
      </c>
      <c r="G47" s="105"/>
      <c r="H47" s="105"/>
      <c r="I47" s="107" t="s">
        <v>154</v>
      </c>
      <c r="J47" s="105"/>
    </row>
    <row r="48" ht="28" spans="1:10">
      <c r="A48" s="107">
        <v>1</v>
      </c>
      <c r="B48" s="174">
        <v>45860</v>
      </c>
      <c r="C48" s="105" t="s">
        <v>155</v>
      </c>
      <c r="D48" s="105" t="s">
        <v>156</v>
      </c>
      <c r="E48" s="105" t="s">
        <v>157</v>
      </c>
      <c r="F48" s="105" t="s">
        <v>158</v>
      </c>
      <c r="G48" s="105" t="s">
        <v>158</v>
      </c>
      <c r="H48" s="105" t="s">
        <v>158</v>
      </c>
      <c r="I48" s="175">
        <v>7492.66</v>
      </c>
      <c r="J48" s="105"/>
    </row>
    <row r="49" ht="28" spans="1:10">
      <c r="A49" s="107">
        <v>1</v>
      </c>
      <c r="B49" s="174">
        <v>45860</v>
      </c>
      <c r="C49" s="105" t="s">
        <v>155</v>
      </c>
      <c r="D49" s="105" t="s">
        <v>156</v>
      </c>
      <c r="E49" s="105" t="s">
        <v>159</v>
      </c>
      <c r="F49" s="105" t="s">
        <v>158</v>
      </c>
      <c r="G49" s="105" t="s">
        <v>158</v>
      </c>
      <c r="H49" s="105" t="s">
        <v>158</v>
      </c>
      <c r="I49" s="175">
        <v>22477.97</v>
      </c>
      <c r="J49" s="105"/>
    </row>
    <row r="50" ht="28" spans="1:10">
      <c r="A50" s="107">
        <v>1</v>
      </c>
      <c r="B50" s="174">
        <v>45860</v>
      </c>
      <c r="C50" s="105" t="s">
        <v>155</v>
      </c>
      <c r="D50" s="105" t="s">
        <v>156</v>
      </c>
      <c r="E50" s="105" t="s">
        <v>160</v>
      </c>
      <c r="F50" s="105" t="s">
        <v>158</v>
      </c>
      <c r="G50" s="105" t="s">
        <v>158</v>
      </c>
      <c r="H50" s="105" t="s">
        <v>158</v>
      </c>
      <c r="I50" s="175">
        <v>14985.32</v>
      </c>
      <c r="J50" s="105"/>
    </row>
    <row r="51" ht="28" spans="1:10">
      <c r="A51" s="107">
        <v>1</v>
      </c>
      <c r="B51" s="174">
        <v>45860</v>
      </c>
      <c r="C51" s="105" t="s">
        <v>155</v>
      </c>
      <c r="D51" s="105" t="s">
        <v>156</v>
      </c>
      <c r="E51" s="105" t="s">
        <v>157</v>
      </c>
      <c r="F51" s="105" t="s">
        <v>158</v>
      </c>
      <c r="G51" s="105" t="s">
        <v>158</v>
      </c>
      <c r="H51" s="105" t="s">
        <v>158</v>
      </c>
      <c r="I51" s="175">
        <v>1248.81</v>
      </c>
      <c r="J51" s="105"/>
    </row>
    <row r="52" ht="28" spans="1:10">
      <c r="A52" s="107">
        <v>1</v>
      </c>
      <c r="B52" s="174">
        <v>45860</v>
      </c>
      <c r="C52" s="105" t="s">
        <v>155</v>
      </c>
      <c r="D52" s="105" t="s">
        <v>156</v>
      </c>
      <c r="E52" s="105" t="s">
        <v>159</v>
      </c>
      <c r="F52" s="105" t="s">
        <v>158</v>
      </c>
      <c r="G52" s="105" t="s">
        <v>158</v>
      </c>
      <c r="H52" s="105" t="s">
        <v>158</v>
      </c>
      <c r="I52" s="175">
        <v>2497.55</v>
      </c>
      <c r="J52" s="105"/>
    </row>
    <row r="53" ht="28" spans="1:10">
      <c r="A53" s="107">
        <v>1</v>
      </c>
      <c r="B53" s="174">
        <v>45860</v>
      </c>
      <c r="C53" s="105" t="s">
        <v>155</v>
      </c>
      <c r="D53" s="105" t="s">
        <v>156</v>
      </c>
      <c r="E53" s="105" t="s">
        <v>160</v>
      </c>
      <c r="F53" s="105" t="s">
        <v>158</v>
      </c>
      <c r="G53" s="105" t="s">
        <v>158</v>
      </c>
      <c r="H53" s="105" t="s">
        <v>158</v>
      </c>
      <c r="I53" s="175">
        <v>28897.99</v>
      </c>
      <c r="J53" s="105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E15" sqref="E15:E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76">
        <v>45650</v>
      </c>
      <c r="B3" s="177" t="s">
        <v>10</v>
      </c>
      <c r="C3" s="121"/>
      <c r="D3" s="35" t="s">
        <v>161</v>
      </c>
      <c r="E3" s="36" t="s">
        <v>162</v>
      </c>
      <c r="F3" s="14" t="s">
        <v>163</v>
      </c>
      <c r="G3" s="16">
        <v>1375</v>
      </c>
      <c r="H3" s="16">
        <v>0.2</v>
      </c>
      <c r="I3" s="178">
        <f t="shared" ref="I3:I23" si="0">G3*H3</f>
        <v>275</v>
      </c>
    </row>
    <row r="4" customHeight="1" spans="1:10">
      <c r="A4" s="179"/>
      <c r="B4" s="180"/>
      <c r="C4" s="131"/>
      <c r="D4" s="41"/>
      <c r="E4" s="42"/>
      <c r="F4" s="21" t="s">
        <v>164</v>
      </c>
      <c r="G4" s="16">
        <v>280</v>
      </c>
      <c r="H4" s="16">
        <v>0.28</v>
      </c>
      <c r="I4" s="178">
        <f t="shared" si="0"/>
        <v>78.4</v>
      </c>
    </row>
    <row r="5" customHeight="1" spans="1:10">
      <c r="A5" s="179"/>
      <c r="B5" s="180"/>
      <c r="C5" s="131"/>
      <c r="D5" s="41"/>
      <c r="E5" s="42"/>
      <c r="F5" s="16" t="s">
        <v>28</v>
      </c>
      <c r="G5" s="48">
        <f>16800*4</f>
        <v>67200</v>
      </c>
      <c r="H5" s="16">
        <v>0.04</v>
      </c>
      <c r="I5" s="178">
        <f t="shared" si="0"/>
        <v>2688</v>
      </c>
    </row>
    <row r="6" customHeight="1" spans="1:10">
      <c r="A6" s="179"/>
      <c r="B6" s="180"/>
      <c r="C6" s="131"/>
      <c r="D6" s="41"/>
      <c r="E6" s="42"/>
      <c r="F6" s="14" t="s">
        <v>165</v>
      </c>
      <c r="G6" s="48">
        <v>16800</v>
      </c>
      <c r="H6" s="16">
        <v>0.158</v>
      </c>
      <c r="I6" s="178">
        <f t="shared" si="0"/>
        <v>2654.4</v>
      </c>
    </row>
    <row r="7" customHeight="1" spans="1:10">
      <c r="A7" s="179"/>
      <c r="B7" s="180"/>
      <c r="C7" s="131"/>
      <c r="D7" s="41"/>
      <c r="E7" s="42"/>
      <c r="F7" s="20" t="s">
        <v>166</v>
      </c>
      <c r="G7" s="48">
        <v>16800</v>
      </c>
      <c r="H7" s="16">
        <v>0.85</v>
      </c>
      <c r="I7" s="178">
        <f t="shared" si="0"/>
        <v>14280</v>
      </c>
    </row>
    <row r="8" customHeight="1" spans="1:10">
      <c r="A8" s="179"/>
      <c r="B8" s="180"/>
      <c r="C8" s="131"/>
      <c r="D8" s="41"/>
      <c r="E8" s="42"/>
      <c r="F8" s="20" t="s">
        <v>167</v>
      </c>
      <c r="G8" s="48">
        <f>16800*0.01</f>
        <v>168</v>
      </c>
      <c r="H8" s="16">
        <v>0</v>
      </c>
      <c r="I8" s="178">
        <f t="shared" si="0"/>
        <v>0</v>
      </c>
    </row>
    <row r="9" customHeight="1" spans="1:10">
      <c r="A9" s="179"/>
      <c r="B9" s="180"/>
      <c r="C9" s="131"/>
      <c r="D9" s="41"/>
      <c r="E9" s="42"/>
      <c r="F9" s="20" t="s">
        <v>168</v>
      </c>
      <c r="G9" s="48">
        <v>25</v>
      </c>
      <c r="H9" s="16">
        <v>0</v>
      </c>
      <c r="I9" s="178">
        <f t="shared" si="0"/>
        <v>0</v>
      </c>
      <c r="J9" s="1" t="s">
        <v>169</v>
      </c>
    </row>
    <row r="10" customHeight="1" spans="1:10">
      <c r="A10" s="179"/>
      <c r="B10" s="180"/>
      <c r="C10" s="131"/>
      <c r="D10" s="41"/>
      <c r="E10" s="42"/>
      <c r="F10" s="14" t="s">
        <v>170</v>
      </c>
      <c r="G10" s="16">
        <v>1189</v>
      </c>
      <c r="H10" s="37">
        <v>0.22</v>
      </c>
      <c r="I10" s="178">
        <f t="shared" si="0"/>
        <v>261.58</v>
      </c>
    </row>
    <row r="11" customHeight="1" spans="1:10">
      <c r="A11" s="179"/>
      <c r="B11" s="180"/>
      <c r="C11" s="131"/>
      <c r="D11" s="41"/>
      <c r="E11" s="42"/>
      <c r="F11" s="14" t="s">
        <v>165</v>
      </c>
      <c r="G11" s="16">
        <v>1189</v>
      </c>
      <c r="H11" s="16">
        <v>0.158</v>
      </c>
      <c r="I11" s="178">
        <f t="shared" si="0"/>
        <v>187.862</v>
      </c>
    </row>
    <row r="12" customHeight="1" spans="1:10">
      <c r="A12" s="179"/>
      <c r="B12" s="180"/>
      <c r="C12" s="131"/>
      <c r="D12" s="41"/>
      <c r="E12" s="42"/>
      <c r="F12" s="16" t="s">
        <v>28</v>
      </c>
      <c r="G12" s="16">
        <f>1189*4</f>
        <v>4756</v>
      </c>
      <c r="H12" s="16">
        <v>0.04</v>
      </c>
      <c r="I12" s="178">
        <f t="shared" si="0"/>
        <v>190.24</v>
      </c>
    </row>
    <row r="13" customHeight="1" spans="1:10">
      <c r="A13" s="179"/>
      <c r="B13" s="180"/>
      <c r="C13" s="131"/>
      <c r="D13" s="41"/>
      <c r="E13" s="42"/>
      <c r="F13" s="14" t="s">
        <v>166</v>
      </c>
      <c r="G13" s="16">
        <v>1200</v>
      </c>
      <c r="H13" s="16">
        <v>0.85</v>
      </c>
      <c r="I13" s="178">
        <f t="shared" si="0"/>
        <v>1020</v>
      </c>
    </row>
    <row r="14" customHeight="1" spans="1:10">
      <c r="A14" s="181"/>
      <c r="B14" s="182"/>
      <c r="C14" s="183"/>
      <c r="D14" s="45"/>
      <c r="E14" s="46"/>
      <c r="F14" s="14" t="s">
        <v>167</v>
      </c>
      <c r="G14" s="16">
        <f>1200*0.01</f>
        <v>12</v>
      </c>
      <c r="H14" s="16">
        <v>0</v>
      </c>
      <c r="I14" s="178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171</v>
      </c>
      <c r="D15" s="49" t="s">
        <v>172</v>
      </c>
      <c r="E15" s="14" t="s">
        <v>173</v>
      </c>
      <c r="F15" s="14" t="s">
        <v>14</v>
      </c>
      <c r="G15" s="52">
        <v>87000</v>
      </c>
      <c r="H15" s="16">
        <v>0.23</v>
      </c>
      <c r="I15" s="178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78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163</v>
      </c>
      <c r="G17" s="16">
        <v>3682</v>
      </c>
      <c r="H17" s="16">
        <v>0.2</v>
      </c>
      <c r="I17" s="178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174</v>
      </c>
      <c r="G18" s="52">
        <f>87000*6</f>
        <v>522000</v>
      </c>
      <c r="H18" s="16">
        <v>0.04</v>
      </c>
      <c r="I18" s="178">
        <f t="shared" si="0"/>
        <v>20880</v>
      </c>
      <c r="J18" s="1" t="s">
        <v>169</v>
      </c>
    </row>
    <row r="19" customHeight="1" spans="1:10">
      <c r="A19" s="19"/>
      <c r="B19" s="17"/>
      <c r="C19" s="17"/>
      <c r="D19" s="49"/>
      <c r="E19" s="14"/>
      <c r="F19" s="14" t="s">
        <v>118</v>
      </c>
      <c r="G19" s="52">
        <v>87000</v>
      </c>
      <c r="H19" s="16">
        <v>0.095</v>
      </c>
      <c r="I19" s="184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175</v>
      </c>
      <c r="E20" s="21" t="s">
        <v>176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169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85">
        <f>SUM(I3:I23)</f>
        <v>96714.882</v>
      </c>
    </row>
    <row r="25" customHeight="1" spans="1:10">
      <c r="I25" s="185">
        <v>-51042.9</v>
      </c>
      <c r="J25" s="186" t="s">
        <v>177</v>
      </c>
    </row>
    <row r="26" customHeight="1" spans="1:10">
      <c r="I26" s="187">
        <f>I24+I25</f>
        <v>45671.982</v>
      </c>
    </row>
    <row r="32" ht="28.5" spans="1:10">
      <c r="A32" s="104" t="s">
        <v>141</v>
      </c>
      <c r="B32" s="104"/>
      <c r="C32" s="104"/>
      <c r="D32" s="104"/>
      <c r="E32" s="104"/>
      <c r="F32" s="104"/>
      <c r="G32" s="104"/>
      <c r="H32" s="104"/>
      <c r="I32" s="104"/>
      <c r="J32" s="104"/>
    </row>
    <row r="33" customHeight="1" spans="1:10">
      <c r="A33" s="105" t="s">
        <v>142</v>
      </c>
      <c r="B33" s="105" t="s">
        <v>143</v>
      </c>
      <c r="C33" s="105" t="s">
        <v>144</v>
      </c>
      <c r="D33" s="105" t="s">
        <v>145</v>
      </c>
      <c r="E33" s="105" t="s">
        <v>146</v>
      </c>
      <c r="F33" s="106" t="s">
        <v>147</v>
      </c>
      <c r="G33" s="105" t="s">
        <v>148</v>
      </c>
      <c r="H33" s="105" t="s">
        <v>149</v>
      </c>
      <c r="I33" s="105" t="s">
        <v>150</v>
      </c>
      <c r="J33" s="105" t="s">
        <v>151</v>
      </c>
    </row>
    <row r="34" customHeight="1" spans="1:10">
      <c r="A34" s="105"/>
      <c r="B34" s="105"/>
      <c r="C34" s="105"/>
      <c r="D34" s="105" t="s">
        <v>152</v>
      </c>
      <c r="E34" s="105"/>
      <c r="F34" s="106" t="s">
        <v>153</v>
      </c>
      <c r="G34" s="105"/>
      <c r="H34" s="105"/>
      <c r="I34" s="107" t="s">
        <v>154</v>
      </c>
      <c r="J34" s="105"/>
    </row>
    <row r="35" ht="42" spans="1:10">
      <c r="A35" s="107">
        <v>1</v>
      </c>
      <c r="B35" s="174">
        <v>45917</v>
      </c>
      <c r="C35" s="105" t="s">
        <v>155</v>
      </c>
      <c r="D35" s="105" t="s">
        <v>156</v>
      </c>
      <c r="E35" s="105" t="s">
        <v>157</v>
      </c>
      <c r="F35" s="105" t="s">
        <v>158</v>
      </c>
      <c r="G35" s="105" t="s">
        <v>158</v>
      </c>
      <c r="H35" s="105" t="s">
        <v>158</v>
      </c>
      <c r="I35" s="175">
        <v>9588.47</v>
      </c>
      <c r="J35" s="105"/>
    </row>
    <row r="36" ht="42" spans="1:10">
      <c r="A36" s="107">
        <v>1</v>
      </c>
      <c r="B36" s="174">
        <v>45917</v>
      </c>
      <c r="C36" s="105" t="s">
        <v>155</v>
      </c>
      <c r="D36" s="105" t="s">
        <v>156</v>
      </c>
      <c r="E36" s="105" t="s">
        <v>159</v>
      </c>
      <c r="F36" s="105" t="s">
        <v>158</v>
      </c>
      <c r="G36" s="105" t="s">
        <v>158</v>
      </c>
      <c r="H36" s="105" t="s">
        <v>158</v>
      </c>
      <c r="I36" s="175">
        <v>19176.87</v>
      </c>
      <c r="J36" s="105"/>
    </row>
    <row r="37" ht="42" spans="1:10">
      <c r="A37" s="107">
        <v>1</v>
      </c>
      <c r="B37" s="174">
        <v>45917</v>
      </c>
      <c r="C37" s="105" t="s">
        <v>155</v>
      </c>
      <c r="D37" s="105" t="s">
        <v>156</v>
      </c>
      <c r="E37" s="105" t="s">
        <v>160</v>
      </c>
      <c r="F37" s="105" t="s">
        <v>158</v>
      </c>
      <c r="G37" s="105" t="s">
        <v>158</v>
      </c>
      <c r="H37" s="105" t="s">
        <v>158</v>
      </c>
      <c r="I37" s="175">
        <v>29067.45</v>
      </c>
      <c r="J37" s="105"/>
    </row>
    <row r="38" ht="42" spans="1:10">
      <c r="A38" s="107">
        <v>1</v>
      </c>
      <c r="B38" s="174">
        <v>45917</v>
      </c>
      <c r="C38" s="105" t="s">
        <v>155</v>
      </c>
      <c r="D38" s="105" t="s">
        <v>156</v>
      </c>
      <c r="E38" s="105" t="s">
        <v>157</v>
      </c>
      <c r="F38" s="105" t="s">
        <v>158</v>
      </c>
      <c r="G38" s="105" t="s">
        <v>158</v>
      </c>
      <c r="H38" s="105" t="s">
        <v>158</v>
      </c>
      <c r="I38" s="175">
        <v>23657.4</v>
      </c>
      <c r="J38" s="105"/>
    </row>
    <row r="39" ht="42" spans="1:10">
      <c r="A39" s="107">
        <v>1</v>
      </c>
      <c r="B39" s="174">
        <v>45917</v>
      </c>
      <c r="C39" s="105" t="s">
        <v>155</v>
      </c>
      <c r="D39" s="105" t="s">
        <v>156</v>
      </c>
      <c r="E39" s="105" t="s">
        <v>159</v>
      </c>
      <c r="F39" s="105" t="s">
        <v>158</v>
      </c>
      <c r="G39" s="105" t="s">
        <v>158</v>
      </c>
      <c r="H39" s="105" t="s">
        <v>158</v>
      </c>
      <c r="I39" s="175">
        <v>47314.73</v>
      </c>
      <c r="J39" s="105"/>
    </row>
    <row r="40" ht="42" spans="1:10">
      <c r="A40" s="107">
        <v>1</v>
      </c>
      <c r="B40" s="174">
        <v>45917</v>
      </c>
      <c r="C40" s="105" t="s">
        <v>155</v>
      </c>
      <c r="D40" s="105" t="s">
        <v>156</v>
      </c>
      <c r="E40" s="105" t="s">
        <v>160</v>
      </c>
      <c r="F40" s="105" t="s">
        <v>158</v>
      </c>
      <c r="G40" s="105" t="s">
        <v>158</v>
      </c>
      <c r="H40" s="105" t="s">
        <v>158</v>
      </c>
      <c r="I40" s="175">
        <v>9258.93</v>
      </c>
      <c r="J40" s="105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3" workbookViewId="0">
      <selection activeCell="I45" sqref="I4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178</v>
      </c>
      <c r="E3" s="14" t="s">
        <v>179</v>
      </c>
      <c r="F3" s="14" t="s">
        <v>14</v>
      </c>
      <c r="G3" s="17">
        <f>10500+5250</f>
        <v>15750</v>
      </c>
      <c r="H3" s="17">
        <v>0.22</v>
      </c>
      <c r="I3" s="102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02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02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02">
        <f t="shared" si="0"/>
        <v>1890</v>
      </c>
    </row>
    <row r="7" customHeight="1" spans="1:10">
      <c r="A7" s="19">
        <v>45707</v>
      </c>
      <c r="B7" s="20" t="s">
        <v>10</v>
      </c>
      <c r="C7" s="20" t="s">
        <v>180</v>
      </c>
      <c r="D7" s="22" t="s">
        <v>181</v>
      </c>
      <c r="E7" s="21" t="s">
        <v>182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169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56">
        <v>45710</v>
      </c>
      <c r="B11" s="36" t="s">
        <v>10</v>
      </c>
      <c r="C11" s="36">
        <v>19745</v>
      </c>
      <c r="D11" s="152" t="s">
        <v>183</v>
      </c>
      <c r="E11" s="36" t="s">
        <v>184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185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53"/>
      <c r="B14" s="46"/>
      <c r="C14" s="46"/>
      <c r="D14" s="154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169</v>
      </c>
    </row>
    <row r="15" customHeight="1" spans="1:10">
      <c r="A15" s="153"/>
      <c r="B15" s="46"/>
      <c r="C15" s="46"/>
      <c r="D15" s="154"/>
      <c r="E15" s="46"/>
      <c r="F15" s="14" t="s">
        <v>186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53"/>
      <c r="B16" s="46"/>
      <c r="C16" s="46"/>
      <c r="D16" s="154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53"/>
      <c r="B17" s="46"/>
      <c r="C17" s="46"/>
      <c r="D17" s="154"/>
      <c r="E17" s="46"/>
      <c r="F17" s="14" t="s">
        <v>187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53"/>
      <c r="B18" s="46"/>
      <c r="C18" s="46"/>
      <c r="D18" s="154"/>
      <c r="E18" s="46"/>
      <c r="F18" s="14" t="s">
        <v>188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53"/>
      <c r="B19" s="46"/>
      <c r="C19" s="46"/>
      <c r="D19" s="154"/>
      <c r="E19" s="46"/>
      <c r="F19" s="14" t="s">
        <v>189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53"/>
      <c r="B20" s="46"/>
      <c r="C20" s="46"/>
      <c r="D20" s="154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53"/>
      <c r="B21" s="46"/>
      <c r="C21" s="46"/>
      <c r="D21" s="154"/>
      <c r="E21" s="46"/>
      <c r="F21" s="14" t="s">
        <v>190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61"/>
      <c r="B22" s="46"/>
      <c r="C22" s="46"/>
      <c r="D22" s="154"/>
      <c r="E22" s="46"/>
      <c r="F22" s="14" t="s">
        <v>191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192</v>
      </c>
      <c r="D23" s="22" t="s">
        <v>193</v>
      </c>
      <c r="E23" s="21" t="s">
        <v>194</v>
      </c>
      <c r="F23" s="14" t="s">
        <v>195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196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169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197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198</v>
      </c>
      <c r="E29" s="21" t="s">
        <v>199</v>
      </c>
      <c r="F29" s="14" t="s">
        <v>14</v>
      </c>
      <c r="G29" s="17">
        <f>5250+5250+3150</f>
        <v>13650</v>
      </c>
      <c r="H29" s="17">
        <v>0.22</v>
      </c>
      <c r="I29" s="102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02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02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02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200</v>
      </c>
      <c r="E33" s="21" t="s">
        <v>201</v>
      </c>
      <c r="F33" s="14" t="s">
        <v>14</v>
      </c>
      <c r="G33" s="17">
        <f>5250</f>
        <v>5250</v>
      </c>
      <c r="H33" s="17">
        <v>0.22</v>
      </c>
      <c r="I33" s="102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02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202</v>
      </c>
      <c r="G35" s="17">
        <f>5250</f>
        <v>5250</v>
      </c>
      <c r="H35" s="17">
        <v>0.19</v>
      </c>
      <c r="I35" s="102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02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203</v>
      </c>
      <c r="D37" s="22" t="s">
        <v>204</v>
      </c>
      <c r="E37" s="21" t="s">
        <v>205</v>
      </c>
      <c r="F37" s="14" t="s">
        <v>14</v>
      </c>
      <c r="G37" s="17">
        <v>25200</v>
      </c>
      <c r="H37" s="17">
        <v>0.22</v>
      </c>
      <c r="I37" s="102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02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02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02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206</v>
      </c>
      <c r="D41" s="22" t="s">
        <v>207</v>
      </c>
      <c r="E41" s="21" t="s">
        <v>208</v>
      </c>
      <c r="F41" s="14" t="s">
        <v>14</v>
      </c>
      <c r="G41" s="17">
        <f>33596-600</f>
        <v>32996</v>
      </c>
      <c r="H41" s="17">
        <v>0.22</v>
      </c>
      <c r="I41" s="102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02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02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02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1" workbookViewId="0">
      <selection activeCell="F59" sqref="F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20" t="s">
        <v>10</v>
      </c>
      <c r="C3" s="120" t="s">
        <v>209</v>
      </c>
      <c r="D3" s="122" t="s">
        <v>210</v>
      </c>
      <c r="E3" s="120" t="s">
        <v>211</v>
      </c>
      <c r="F3" s="14" t="s">
        <v>212</v>
      </c>
      <c r="G3" s="17">
        <f>(2876+7124+2876+7124)*1.05*5</f>
        <v>105000</v>
      </c>
      <c r="H3" s="17">
        <v>0.04</v>
      </c>
      <c r="I3" s="102">
        <f t="shared" ref="I3:I57" si="0">G3*H3</f>
        <v>4200</v>
      </c>
    </row>
    <row r="4" hidden="1" customHeight="1" spans="1:12">
      <c r="A4" s="43"/>
      <c r="B4" s="133"/>
      <c r="C4" s="133"/>
      <c r="D4" s="135"/>
      <c r="E4" s="133"/>
      <c r="F4" s="14" t="s">
        <v>213</v>
      </c>
      <c r="G4" s="17">
        <f>美金已付!G50*1.05</f>
        <v>22050</v>
      </c>
      <c r="H4" s="17">
        <v>0.08</v>
      </c>
      <c r="I4" s="102">
        <f t="shared" si="0"/>
        <v>1764</v>
      </c>
    </row>
    <row r="5" customHeight="1" spans="1:12">
      <c r="A5" s="19">
        <v>45733</v>
      </c>
      <c r="B5" s="21" t="s">
        <v>10</v>
      </c>
      <c r="C5" s="21" t="s">
        <v>214</v>
      </c>
      <c r="D5" s="22" t="s">
        <v>215</v>
      </c>
      <c r="E5" s="21" t="s">
        <v>216</v>
      </c>
      <c r="F5" s="14" t="s">
        <v>212</v>
      </c>
      <c r="G5" s="17">
        <v>131250</v>
      </c>
      <c r="H5" s="17">
        <v>0.04</v>
      </c>
      <c r="I5" s="164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217</v>
      </c>
      <c r="G6" s="17">
        <v>15469</v>
      </c>
      <c r="H6" s="17">
        <v>0.22</v>
      </c>
      <c r="I6" s="164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4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213</v>
      </c>
      <c r="G8" s="17">
        <v>26250</v>
      </c>
      <c r="H8" s="17">
        <v>0.08</v>
      </c>
      <c r="I8" s="164">
        <f t="shared" si="0"/>
        <v>2100</v>
      </c>
    </row>
    <row r="9" customHeight="1" spans="1:12">
      <c r="A9" s="33">
        <v>45739</v>
      </c>
      <c r="B9" s="33" t="s">
        <v>10</v>
      </c>
      <c r="C9" s="120" t="s">
        <v>218</v>
      </c>
      <c r="D9" s="165" t="s">
        <v>219</v>
      </c>
      <c r="E9" s="120" t="s">
        <v>220</v>
      </c>
      <c r="F9" s="14" t="s">
        <v>212</v>
      </c>
      <c r="G9" s="17">
        <v>159930</v>
      </c>
      <c r="H9" s="17">
        <v>0.04</v>
      </c>
      <c r="I9" s="164">
        <f t="shared" si="0"/>
        <v>6397.2</v>
      </c>
    </row>
    <row r="10" hidden="1" customHeight="1" spans="1:12">
      <c r="A10" s="39"/>
      <c r="B10" s="39"/>
      <c r="C10" s="39"/>
      <c r="D10" s="166"/>
      <c r="E10" s="39"/>
      <c r="F10" s="14" t="s">
        <v>217</v>
      </c>
      <c r="G10" s="17">
        <v>5250</v>
      </c>
      <c r="H10" s="17">
        <v>0.22</v>
      </c>
      <c r="I10" s="164">
        <f t="shared" si="0"/>
        <v>1155</v>
      </c>
    </row>
    <row r="11" hidden="1" customHeight="1" spans="1:12">
      <c r="A11" s="39"/>
      <c r="B11" s="39"/>
      <c r="C11" s="39"/>
      <c r="D11" s="166"/>
      <c r="E11" s="39"/>
      <c r="F11" s="16" t="s">
        <v>15</v>
      </c>
      <c r="G11" s="17">
        <v>5250</v>
      </c>
      <c r="H11" s="17">
        <v>0.08</v>
      </c>
      <c r="I11" s="164">
        <f t="shared" si="0"/>
        <v>420</v>
      </c>
    </row>
    <row r="12" customHeight="1" spans="1:12">
      <c r="A12" s="43"/>
      <c r="B12" s="43"/>
      <c r="C12" s="43"/>
      <c r="D12" s="167"/>
      <c r="E12" s="43"/>
      <c r="F12" s="14" t="s">
        <v>213</v>
      </c>
      <c r="G12" s="17">
        <v>31986</v>
      </c>
      <c r="H12" s="17">
        <v>0.08</v>
      </c>
      <c r="I12" s="164">
        <f t="shared" si="0"/>
        <v>2558.88</v>
      </c>
      <c r="L12" s="168"/>
    </row>
    <row r="13" ht="22" customHeight="1" spans="1:12">
      <c r="A13" s="33">
        <v>45740</v>
      </c>
      <c r="B13" s="33" t="s">
        <v>10</v>
      </c>
      <c r="C13" s="120" t="s">
        <v>221</v>
      </c>
      <c r="D13" s="165" t="s">
        <v>222</v>
      </c>
      <c r="E13" s="120" t="s">
        <v>223</v>
      </c>
      <c r="F13" s="14" t="s">
        <v>212</v>
      </c>
      <c r="G13" s="17">
        <v>130300</v>
      </c>
      <c r="H13" s="17">
        <v>0.04</v>
      </c>
      <c r="I13" s="164">
        <f t="shared" si="0"/>
        <v>5212</v>
      </c>
    </row>
    <row r="14" ht="22" customHeight="1" spans="1:12">
      <c r="A14" s="43"/>
      <c r="B14" s="43"/>
      <c r="C14" s="43"/>
      <c r="D14" s="167"/>
      <c r="E14" s="43"/>
      <c r="F14" s="14" t="s">
        <v>213</v>
      </c>
      <c r="G14" s="124">
        <v>26060</v>
      </c>
      <c r="H14" s="17">
        <v>0.08</v>
      </c>
      <c r="I14" s="164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224</v>
      </c>
      <c r="E15" s="21" t="s">
        <v>225</v>
      </c>
      <c r="F15" s="14" t="s">
        <v>14</v>
      </c>
      <c r="G15" s="17">
        <v>3720</v>
      </c>
      <c r="H15" s="17">
        <v>0.22</v>
      </c>
      <c r="I15" s="164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4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226</v>
      </c>
      <c r="G17" s="17">
        <v>3720</v>
      </c>
      <c r="H17" s="17">
        <v>0.04</v>
      </c>
      <c r="I17" s="164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227</v>
      </c>
      <c r="E19" s="21" t="s">
        <v>228</v>
      </c>
      <c r="F19" s="14" t="s">
        <v>14</v>
      </c>
      <c r="G19" s="17">
        <v>5250</v>
      </c>
      <c r="H19" s="17">
        <v>0.22</v>
      </c>
      <c r="I19" s="164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4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4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4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229</v>
      </c>
      <c r="D23" s="22" t="s">
        <v>230</v>
      </c>
      <c r="E23" s="21" t="s">
        <v>231</v>
      </c>
      <c r="F23" s="14" t="s">
        <v>14</v>
      </c>
      <c r="G23" s="17">
        <v>39900</v>
      </c>
      <c r="H23" s="17">
        <v>0.22</v>
      </c>
      <c r="I23" s="164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4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4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4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232</v>
      </c>
      <c r="D27" s="15" t="s">
        <v>233</v>
      </c>
      <c r="E27" s="14" t="s">
        <v>234</v>
      </c>
      <c r="F27" s="14" t="s">
        <v>14</v>
      </c>
      <c r="G27" s="17">
        <v>21000</v>
      </c>
      <c r="H27" s="17">
        <v>0.22</v>
      </c>
      <c r="I27" s="164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4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4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4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235</v>
      </c>
      <c r="E31" s="14" t="s">
        <v>236</v>
      </c>
      <c r="F31" s="14" t="s">
        <v>14</v>
      </c>
      <c r="G31" s="17">
        <v>3150</v>
      </c>
      <c r="H31" s="17">
        <v>0.22</v>
      </c>
      <c r="I31" s="164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4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4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4">
        <f t="shared" si="0"/>
        <v>378</v>
      </c>
    </row>
    <row r="35" customHeight="1" spans="1:9">
      <c r="A35" s="33">
        <v>45754</v>
      </c>
      <c r="B35" s="33" t="s">
        <v>10</v>
      </c>
      <c r="C35" s="120" t="s">
        <v>237</v>
      </c>
      <c r="D35" s="165" t="s">
        <v>238</v>
      </c>
      <c r="E35" s="120" t="s">
        <v>239</v>
      </c>
      <c r="F35" s="14" t="s">
        <v>212</v>
      </c>
      <c r="G35" s="16">
        <v>375910</v>
      </c>
      <c r="H35" s="17">
        <v>0.04</v>
      </c>
      <c r="I35" s="169">
        <f t="shared" si="0"/>
        <v>15036.4</v>
      </c>
    </row>
    <row r="36" customHeight="1" spans="1:9">
      <c r="A36" s="39"/>
      <c r="B36" s="39"/>
      <c r="C36" s="39"/>
      <c r="D36" s="166"/>
      <c r="E36" s="39"/>
      <c r="F36" s="14" t="s">
        <v>217</v>
      </c>
      <c r="G36" s="124">
        <v>64682</v>
      </c>
      <c r="H36" s="17">
        <v>0.22</v>
      </c>
      <c r="I36" s="169">
        <f t="shared" si="0"/>
        <v>14230.04</v>
      </c>
    </row>
    <row r="37" customHeight="1" spans="1:9">
      <c r="A37" s="39"/>
      <c r="B37" s="39"/>
      <c r="C37" s="39"/>
      <c r="D37" s="166"/>
      <c r="E37" s="39"/>
      <c r="F37" s="16" t="s">
        <v>15</v>
      </c>
      <c r="G37" s="124">
        <v>64682</v>
      </c>
      <c r="H37" s="17">
        <v>0.08</v>
      </c>
      <c r="I37" s="169">
        <f t="shared" si="0"/>
        <v>5174.56</v>
      </c>
    </row>
    <row r="38" customHeight="1" spans="1:9">
      <c r="A38" s="43"/>
      <c r="B38" s="43"/>
      <c r="C38" s="43"/>
      <c r="D38" s="167"/>
      <c r="E38" s="43"/>
      <c r="F38" s="14" t="s">
        <v>213</v>
      </c>
      <c r="G38" s="124">
        <v>75182</v>
      </c>
      <c r="H38" s="17">
        <v>0.08</v>
      </c>
      <c r="I38" s="169">
        <f t="shared" si="0"/>
        <v>6014.56</v>
      </c>
    </row>
    <row r="39" customHeight="1" spans="1:9">
      <c r="A39" s="33">
        <v>45754</v>
      </c>
      <c r="B39" s="123" t="s">
        <v>10</v>
      </c>
      <c r="C39" s="123" t="s">
        <v>240</v>
      </c>
      <c r="D39" s="170" t="s">
        <v>241</v>
      </c>
      <c r="E39" s="123" t="s">
        <v>242</v>
      </c>
      <c r="F39" s="14" t="s">
        <v>217</v>
      </c>
      <c r="G39" s="17">
        <v>56174</v>
      </c>
      <c r="H39" s="17">
        <v>0.22</v>
      </c>
      <c r="I39" s="164">
        <f t="shared" si="0"/>
        <v>12358.28</v>
      </c>
    </row>
    <row r="40" customHeight="1" spans="1:9">
      <c r="A40" s="39"/>
      <c r="B40" s="129"/>
      <c r="C40" s="129"/>
      <c r="D40" s="132"/>
      <c r="E40" s="129"/>
      <c r="F40" s="16" t="s">
        <v>15</v>
      </c>
      <c r="G40" s="17">
        <v>56174</v>
      </c>
      <c r="H40" s="17">
        <v>0.08</v>
      </c>
      <c r="I40" s="164">
        <f t="shared" si="0"/>
        <v>4493.92</v>
      </c>
    </row>
    <row r="41" customHeight="1" spans="1:9">
      <c r="A41" s="39"/>
      <c r="B41" s="129"/>
      <c r="C41" s="129"/>
      <c r="D41" s="132"/>
      <c r="E41" s="129"/>
      <c r="F41" s="14" t="s">
        <v>243</v>
      </c>
      <c r="G41" s="17">
        <v>136179</v>
      </c>
      <c r="H41" s="17">
        <v>0.04</v>
      </c>
      <c r="I41" s="164">
        <f t="shared" si="0"/>
        <v>5447.16</v>
      </c>
    </row>
    <row r="42" customHeight="1" spans="1:9">
      <c r="A42" s="39"/>
      <c r="B42" s="129"/>
      <c r="C42" s="129"/>
      <c r="D42" s="132"/>
      <c r="E42" s="129"/>
      <c r="F42" s="14" t="s">
        <v>244</v>
      </c>
      <c r="G42" s="17">
        <v>112348</v>
      </c>
      <c r="H42" s="17">
        <v>0.04</v>
      </c>
      <c r="I42" s="164">
        <f t="shared" si="0"/>
        <v>4493.92</v>
      </c>
    </row>
    <row r="43" customHeight="1" spans="1:9">
      <c r="A43" s="43"/>
      <c r="B43" s="136"/>
      <c r="C43" s="136"/>
      <c r="D43" s="171"/>
      <c r="E43" s="136"/>
      <c r="F43" s="14" t="s">
        <v>213</v>
      </c>
      <c r="G43" s="17">
        <v>56174</v>
      </c>
      <c r="H43" s="17">
        <v>0.08</v>
      </c>
      <c r="I43" s="164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245</v>
      </c>
      <c r="D44" s="22" t="s">
        <v>246</v>
      </c>
      <c r="E44" s="21" t="s">
        <v>247</v>
      </c>
      <c r="F44" s="14" t="s">
        <v>217</v>
      </c>
      <c r="G44" s="17">
        <v>47252</v>
      </c>
      <c r="H44" s="17">
        <v>0.22</v>
      </c>
      <c r="I44" s="164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4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248</v>
      </c>
      <c r="G46" s="17">
        <v>126005</v>
      </c>
      <c r="H46" s="17">
        <v>0.04</v>
      </c>
      <c r="I46" s="164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4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249</v>
      </c>
      <c r="G48" s="17">
        <v>110255</v>
      </c>
      <c r="H48" s="17">
        <v>0.04</v>
      </c>
      <c r="I48" s="164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250</v>
      </c>
      <c r="D49" s="22" t="s">
        <v>251</v>
      </c>
      <c r="E49" s="21" t="s">
        <v>252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4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253</v>
      </c>
      <c r="D53" s="22" t="s">
        <v>254</v>
      </c>
      <c r="E53" s="21" t="s">
        <v>255</v>
      </c>
      <c r="F53" s="14" t="s">
        <v>17</v>
      </c>
      <c r="G53" s="17">
        <v>2800</v>
      </c>
      <c r="H53" s="17">
        <v>0.12</v>
      </c>
      <c r="I53" s="164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256</v>
      </c>
      <c r="D54" s="22" t="s">
        <v>257</v>
      </c>
      <c r="E54" s="21" t="s">
        <v>258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4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259</v>
      </c>
      <c r="M59" s="95">
        <f>188201.76-188201.5</f>
        <v>0.260000000009313</v>
      </c>
    </row>
    <row r="60" customHeight="1" spans="1:13">
      <c r="I60" s="103">
        <f>259178.32-9176.52800000001</f>
        <v>250001.792</v>
      </c>
      <c r="J60" s="1" t="s">
        <v>260</v>
      </c>
    </row>
    <row r="61" customHeight="1" spans="1:13">
      <c r="I61" s="95">
        <v>-188201.76</v>
      </c>
    </row>
    <row r="62" customHeight="1" spans="1:13">
      <c r="I62" s="172">
        <f>250001.792-188201.76</f>
        <v>61800.032</v>
      </c>
      <c r="J62" s="1" t="s">
        <v>261</v>
      </c>
    </row>
    <row r="63" customHeight="1" spans="1:13">
      <c r="K63" s="95"/>
    </row>
    <row r="64" customHeight="1" spans="1:13">
      <c r="K64" s="173"/>
    </row>
    <row r="65" ht="28.5" spans="1:10">
      <c r="A65" s="104" t="s">
        <v>141</v>
      </c>
      <c r="B65" s="104"/>
      <c r="C65" s="104"/>
      <c r="D65" s="104"/>
      <c r="E65" s="104"/>
      <c r="F65" s="104"/>
      <c r="G65" s="104"/>
      <c r="H65" s="104"/>
      <c r="I65" s="104"/>
      <c r="J65" s="104"/>
    </row>
    <row r="66" customHeight="1" spans="1:10">
      <c r="A66" s="105" t="s">
        <v>142</v>
      </c>
      <c r="B66" s="105" t="s">
        <v>143</v>
      </c>
      <c r="C66" s="105" t="s">
        <v>144</v>
      </c>
      <c r="D66" s="105" t="s">
        <v>145</v>
      </c>
      <c r="E66" s="105" t="s">
        <v>146</v>
      </c>
      <c r="F66" s="106" t="s">
        <v>147</v>
      </c>
      <c r="G66" s="105" t="s">
        <v>148</v>
      </c>
      <c r="H66" s="105" t="s">
        <v>149</v>
      </c>
      <c r="I66" s="105" t="s">
        <v>150</v>
      </c>
      <c r="J66" s="105" t="s">
        <v>151</v>
      </c>
    </row>
    <row r="67" customHeight="1" spans="1:10">
      <c r="A67" s="105"/>
      <c r="B67" s="105"/>
      <c r="C67" s="105"/>
      <c r="D67" s="105" t="s">
        <v>152</v>
      </c>
      <c r="E67" s="105"/>
      <c r="F67" s="106" t="s">
        <v>153</v>
      </c>
      <c r="G67" s="105"/>
      <c r="H67" s="105"/>
      <c r="I67" s="107" t="s">
        <v>154</v>
      </c>
      <c r="J67" s="105"/>
    </row>
    <row r="68" ht="28" spans="1:10">
      <c r="A68" s="107">
        <v>1</v>
      </c>
      <c r="B68" s="174">
        <v>45957</v>
      </c>
      <c r="C68" s="105" t="s">
        <v>155</v>
      </c>
      <c r="D68" s="105" t="s">
        <v>156</v>
      </c>
      <c r="E68" s="105" t="s">
        <v>157</v>
      </c>
      <c r="F68" s="105" t="s">
        <v>158</v>
      </c>
      <c r="G68" s="105" t="s">
        <v>158</v>
      </c>
      <c r="H68" s="105" t="s">
        <v>158</v>
      </c>
      <c r="I68" s="175">
        <v>4746.49</v>
      </c>
      <c r="J68" s="105"/>
    </row>
    <row r="69" ht="28" spans="1:10">
      <c r="A69" s="107">
        <v>1</v>
      </c>
      <c r="B69" s="174">
        <v>45957</v>
      </c>
      <c r="C69" s="105" t="s">
        <v>155</v>
      </c>
      <c r="D69" s="105" t="s">
        <v>156</v>
      </c>
      <c r="E69" s="105" t="s">
        <v>159</v>
      </c>
      <c r="F69" s="105" t="s">
        <v>158</v>
      </c>
      <c r="G69" s="105" t="s">
        <v>158</v>
      </c>
      <c r="H69" s="105" t="s">
        <v>158</v>
      </c>
      <c r="I69" s="175">
        <v>120925.03</v>
      </c>
      <c r="J69" s="105"/>
    </row>
    <row r="70" ht="28" spans="1:10">
      <c r="A70" s="107">
        <v>1</v>
      </c>
      <c r="B70" s="174">
        <v>45957</v>
      </c>
      <c r="C70" s="105" t="s">
        <v>155</v>
      </c>
      <c r="D70" s="105" t="s">
        <v>156</v>
      </c>
      <c r="E70" s="105" t="s">
        <v>160</v>
      </c>
      <c r="F70" s="105" t="s">
        <v>158</v>
      </c>
      <c r="G70" s="105" t="s">
        <v>158</v>
      </c>
      <c r="H70" s="105" t="s">
        <v>158</v>
      </c>
      <c r="I70" s="175">
        <v>26844.46</v>
      </c>
      <c r="J70" s="105"/>
    </row>
    <row r="71" ht="28" spans="1:10">
      <c r="A71" s="107">
        <v>1</v>
      </c>
      <c r="B71" s="174">
        <v>45957</v>
      </c>
      <c r="C71" s="105" t="s">
        <v>155</v>
      </c>
      <c r="D71" s="105" t="s">
        <v>156</v>
      </c>
      <c r="E71" s="105" t="s">
        <v>157</v>
      </c>
      <c r="F71" s="105" t="s">
        <v>158</v>
      </c>
      <c r="G71" s="105" t="s">
        <v>158</v>
      </c>
      <c r="H71" s="105" t="s">
        <v>158</v>
      </c>
      <c r="I71" s="175">
        <v>4440.32</v>
      </c>
      <c r="J71" s="105"/>
    </row>
    <row r="72" ht="28" spans="1:10">
      <c r="A72" s="107">
        <v>1</v>
      </c>
      <c r="B72" s="174">
        <v>45957</v>
      </c>
      <c r="C72" s="105" t="s">
        <v>155</v>
      </c>
      <c r="D72" s="105" t="s">
        <v>156</v>
      </c>
      <c r="E72" s="105" t="s">
        <v>159</v>
      </c>
      <c r="F72" s="105" t="s">
        <v>158</v>
      </c>
      <c r="G72" s="105" t="s">
        <v>158</v>
      </c>
      <c r="H72" s="105" t="s">
        <v>158</v>
      </c>
      <c r="I72" s="175">
        <v>7618.49</v>
      </c>
      <c r="J72" s="105"/>
    </row>
    <row r="73" ht="28" spans="1:10">
      <c r="A73" s="107">
        <v>1</v>
      </c>
      <c r="B73" s="174">
        <v>45957</v>
      </c>
      <c r="C73" s="105" t="s">
        <v>155</v>
      </c>
      <c r="D73" s="105" t="s">
        <v>156</v>
      </c>
      <c r="E73" s="105" t="s">
        <v>160</v>
      </c>
      <c r="F73" s="105" t="s">
        <v>158</v>
      </c>
      <c r="G73" s="105" t="s">
        <v>158</v>
      </c>
      <c r="H73" s="105" t="s">
        <v>158</v>
      </c>
      <c r="I73" s="175">
        <v>23626.97</v>
      </c>
      <c r="J73" s="105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74" workbookViewId="0">
      <selection activeCell="E109" sqref="E10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262</v>
      </c>
      <c r="D3" s="15" t="s">
        <v>263</v>
      </c>
      <c r="E3" s="14" t="s">
        <v>264</v>
      </c>
      <c r="F3" s="14" t="s">
        <v>14</v>
      </c>
      <c r="G3" s="16">
        <v>47252</v>
      </c>
      <c r="H3" s="16">
        <v>0.22</v>
      </c>
      <c r="I3" s="150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50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50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50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50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50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265</v>
      </c>
      <c r="D9" s="15" t="s">
        <v>266</v>
      </c>
      <c r="E9" s="14" t="s">
        <v>267</v>
      </c>
      <c r="F9" s="14" t="s">
        <v>170</v>
      </c>
      <c r="G9" s="16">
        <v>18901</v>
      </c>
      <c r="H9" s="16">
        <v>0.21</v>
      </c>
      <c r="I9" s="150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50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268</v>
      </c>
      <c r="G11" s="16">
        <f>14165+4736</f>
        <v>18901</v>
      </c>
      <c r="H11" s="16">
        <v>0.58</v>
      </c>
      <c r="I11" s="150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50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202</v>
      </c>
      <c r="G13" s="16">
        <v>18901</v>
      </c>
      <c r="H13" s="16">
        <v>0.19</v>
      </c>
      <c r="I13" s="150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269</v>
      </c>
      <c r="D14" s="15" t="s">
        <v>270</v>
      </c>
      <c r="E14" s="14" t="s">
        <v>271</v>
      </c>
      <c r="F14" s="16" t="s">
        <v>28</v>
      </c>
      <c r="G14" s="16">
        <f>55044*4</f>
        <v>220176</v>
      </c>
      <c r="H14" s="16">
        <v>0.04</v>
      </c>
      <c r="I14" s="150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272</v>
      </c>
      <c r="D15" s="15" t="s">
        <v>273</v>
      </c>
      <c r="E15" s="14" t="s">
        <v>274</v>
      </c>
      <c r="F15" s="14" t="s">
        <v>163</v>
      </c>
      <c r="G15" s="16">
        <v>6460</v>
      </c>
      <c r="H15" s="16">
        <v>0.2</v>
      </c>
      <c r="I15" s="150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275</v>
      </c>
      <c r="D16" s="15" t="s">
        <v>276</v>
      </c>
      <c r="E16" s="14" t="s">
        <v>277</v>
      </c>
      <c r="F16" s="14" t="s">
        <v>14</v>
      </c>
      <c r="G16" s="16">
        <v>31500</v>
      </c>
      <c r="H16" s="16">
        <v>0.21</v>
      </c>
      <c r="I16" s="150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50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50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50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278</v>
      </c>
      <c r="E20" s="14" t="s">
        <v>279</v>
      </c>
      <c r="F20" s="14" t="s">
        <v>14</v>
      </c>
      <c r="G20" s="16">
        <v>26251</v>
      </c>
      <c r="H20" s="16">
        <v>0.21</v>
      </c>
      <c r="I20" s="150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50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280</v>
      </c>
      <c r="D22" s="15" t="s">
        <v>281</v>
      </c>
      <c r="E22" s="14" t="s">
        <v>282</v>
      </c>
      <c r="F22" s="14" t="s">
        <v>14</v>
      </c>
      <c r="G22" s="16">
        <v>73502</v>
      </c>
      <c r="H22" s="16">
        <v>0.21</v>
      </c>
      <c r="I22" s="150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50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50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50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283</v>
      </c>
      <c r="D26" s="15" t="s">
        <v>284</v>
      </c>
      <c r="E26" s="14" t="s">
        <v>285</v>
      </c>
      <c r="F26" s="14" t="s">
        <v>14</v>
      </c>
      <c r="G26" s="17">
        <v>21000</v>
      </c>
      <c r="H26" s="17">
        <v>0.21</v>
      </c>
      <c r="I26" s="150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50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50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50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286</v>
      </c>
      <c r="D30" s="15" t="s">
        <v>287</v>
      </c>
      <c r="E30" s="14" t="s">
        <v>288</v>
      </c>
      <c r="F30" s="14" t="s">
        <v>14</v>
      </c>
      <c r="G30" s="17">
        <v>8400</v>
      </c>
      <c r="H30" s="17">
        <v>0.21</v>
      </c>
      <c r="I30" s="150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50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50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50">
        <f t="shared" si="0"/>
        <v>2016</v>
      </c>
    </row>
    <row r="34" customHeight="1" spans="1:9">
      <c r="A34" s="151">
        <v>45774</v>
      </c>
      <c r="B34" s="36" t="s">
        <v>10</v>
      </c>
      <c r="C34" s="36" t="s">
        <v>289</v>
      </c>
      <c r="D34" s="152" t="s">
        <v>290</v>
      </c>
      <c r="E34" s="36" t="s">
        <v>291</v>
      </c>
      <c r="F34" s="14" t="s">
        <v>163</v>
      </c>
      <c r="G34" s="16">
        <v>5888</v>
      </c>
      <c r="H34" s="16">
        <v>0.2</v>
      </c>
      <c r="I34" s="150">
        <f t="shared" si="0"/>
        <v>1177.6</v>
      </c>
    </row>
    <row r="35" customHeight="1" spans="1:9">
      <c r="A35" s="153"/>
      <c r="B35" s="46"/>
      <c r="C35" s="46"/>
      <c r="D35" s="154"/>
      <c r="E35" s="46"/>
      <c r="F35" s="14" t="s">
        <v>292</v>
      </c>
      <c r="G35" s="16">
        <v>1912</v>
      </c>
      <c r="H35" s="16">
        <v>0.2</v>
      </c>
      <c r="I35" s="150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293</v>
      </c>
      <c r="D36" s="15" t="s">
        <v>294</v>
      </c>
      <c r="E36" s="14" t="s">
        <v>295</v>
      </c>
      <c r="F36" s="14" t="s">
        <v>170</v>
      </c>
      <c r="G36" s="16">
        <v>82956</v>
      </c>
      <c r="H36" s="16">
        <v>0.21</v>
      </c>
      <c r="I36" s="150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50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296</v>
      </c>
      <c r="G38" s="16">
        <v>82956</v>
      </c>
      <c r="H38" s="16">
        <v>0.08</v>
      </c>
      <c r="I38" s="150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297</v>
      </c>
      <c r="G39" s="16">
        <f>82956*5</f>
        <v>414780</v>
      </c>
      <c r="H39" s="16">
        <v>0.04</v>
      </c>
      <c r="I39" s="150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268</v>
      </c>
      <c r="G40" s="16">
        <v>82956</v>
      </c>
      <c r="H40" s="16">
        <v>0.58</v>
      </c>
      <c r="I40" s="150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298</v>
      </c>
      <c r="E41" s="14" t="s">
        <v>299</v>
      </c>
      <c r="F41" s="14" t="s">
        <v>14</v>
      </c>
      <c r="G41" s="16">
        <v>6826</v>
      </c>
      <c r="H41" s="16">
        <v>0.21</v>
      </c>
      <c r="I41" s="150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50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50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50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300</v>
      </c>
      <c r="E45" s="14" t="s">
        <v>301</v>
      </c>
      <c r="F45" s="14" t="s">
        <v>14</v>
      </c>
      <c r="G45" s="16">
        <v>20000</v>
      </c>
      <c r="H45" s="16">
        <v>0.21</v>
      </c>
      <c r="I45" s="150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50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55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55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302</v>
      </c>
      <c r="D49" s="15" t="s">
        <v>303</v>
      </c>
      <c r="E49" s="14" t="s">
        <v>304</v>
      </c>
      <c r="F49" s="14" t="s">
        <v>14</v>
      </c>
      <c r="G49" s="16">
        <v>1917</v>
      </c>
      <c r="H49" s="16">
        <v>0.21</v>
      </c>
      <c r="I49" s="155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50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50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50">
        <f t="shared" si="0"/>
        <v>460.08</v>
      </c>
    </row>
    <row r="53" customHeight="1" spans="1:9">
      <c r="A53" s="151">
        <v>45785</v>
      </c>
      <c r="B53" s="156" t="s">
        <v>10</v>
      </c>
      <c r="C53" s="156" t="s">
        <v>305</v>
      </c>
      <c r="D53" s="157" t="s">
        <v>306</v>
      </c>
      <c r="E53" s="36" t="s">
        <v>307</v>
      </c>
      <c r="F53" s="14" t="s">
        <v>14</v>
      </c>
      <c r="G53" s="52">
        <v>22597</v>
      </c>
      <c r="H53" s="16">
        <v>0.21</v>
      </c>
      <c r="I53" s="155">
        <f t="shared" si="0"/>
        <v>4745.37</v>
      </c>
    </row>
    <row r="54" customHeight="1" spans="1:9">
      <c r="A54" s="158"/>
      <c r="B54" s="159"/>
      <c r="C54" s="159"/>
      <c r="D54" s="160"/>
      <c r="E54" s="42"/>
      <c r="F54" s="16" t="s">
        <v>15</v>
      </c>
      <c r="G54" s="52">
        <v>22597</v>
      </c>
      <c r="H54" s="16">
        <v>0.08</v>
      </c>
      <c r="I54" s="155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55">
        <f t="shared" si="0"/>
        <v>6300</v>
      </c>
    </row>
    <row r="56" customHeight="1" spans="1:9">
      <c r="A56" s="153"/>
      <c r="B56" s="161"/>
      <c r="C56" s="161"/>
      <c r="D56" s="162"/>
      <c r="E56" s="46"/>
      <c r="F56" s="14" t="s">
        <v>308</v>
      </c>
      <c r="G56" s="52">
        <v>31500</v>
      </c>
      <c r="H56" s="16">
        <v>0.08</v>
      </c>
      <c r="I56" s="155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253</v>
      </c>
      <c r="D57" s="15" t="s">
        <v>309</v>
      </c>
      <c r="E57" s="14" t="s">
        <v>310</v>
      </c>
      <c r="F57" s="14" t="s">
        <v>311</v>
      </c>
      <c r="G57" s="16">
        <v>1500</v>
      </c>
      <c r="H57" s="16">
        <v>0.04</v>
      </c>
      <c r="I57" s="150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312</v>
      </c>
      <c r="E58" s="14" t="s">
        <v>313</v>
      </c>
      <c r="F58" s="14" t="s">
        <v>14</v>
      </c>
      <c r="G58" s="16">
        <v>26250</v>
      </c>
      <c r="H58" s="16">
        <v>0.21</v>
      </c>
      <c r="I58" s="155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55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55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55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314</v>
      </c>
      <c r="E62" s="14" t="s">
        <v>315</v>
      </c>
      <c r="F62" s="14" t="s">
        <v>14</v>
      </c>
      <c r="G62" s="16">
        <v>21000</v>
      </c>
      <c r="H62" s="16">
        <v>0.21</v>
      </c>
      <c r="I62" s="155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55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55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55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316</v>
      </c>
      <c r="E66" s="14" t="s">
        <v>317</v>
      </c>
      <c r="F66" s="14" t="s">
        <v>14</v>
      </c>
      <c r="G66" s="16">
        <v>5250</v>
      </c>
      <c r="H66" s="16">
        <v>0.21</v>
      </c>
      <c r="I66" s="155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55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55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55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318</v>
      </c>
      <c r="D70" s="15" t="s">
        <v>319</v>
      </c>
      <c r="E70" s="14" t="s">
        <v>320</v>
      </c>
      <c r="F70" s="14" t="s">
        <v>14</v>
      </c>
      <c r="G70" s="16">
        <v>31500</v>
      </c>
      <c r="H70" s="16">
        <v>0.21</v>
      </c>
      <c r="I70" s="155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55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55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55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321</v>
      </c>
      <c r="E74" s="14" t="s">
        <v>322</v>
      </c>
      <c r="F74" s="14" t="s">
        <v>14</v>
      </c>
      <c r="G74" s="16">
        <v>31500</v>
      </c>
      <c r="H74" s="16">
        <v>0.21</v>
      </c>
      <c r="I74" s="155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55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55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55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323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324</v>
      </c>
      <c r="L81" s="95"/>
    </row>
    <row r="82" customHeight="1" spans="1:12">
      <c r="I82" s="95">
        <f>I80+I81</f>
        <v>90469.1079</v>
      </c>
      <c r="J82" s="163" t="s">
        <v>261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04" t="s">
        <v>141</v>
      </c>
      <c r="B89" s="104"/>
      <c r="C89" s="104"/>
      <c r="D89" s="104"/>
      <c r="E89" s="104"/>
      <c r="F89" s="104"/>
      <c r="G89" s="104"/>
      <c r="H89" s="104"/>
      <c r="I89" s="104"/>
      <c r="J89" s="104"/>
    </row>
    <row r="90" ht="14.5" spans="1:12">
      <c r="A90" s="105" t="s">
        <v>142</v>
      </c>
      <c r="B90" s="105" t="s">
        <v>143</v>
      </c>
      <c r="C90" s="105" t="s">
        <v>144</v>
      </c>
      <c r="D90" s="105" t="s">
        <v>145</v>
      </c>
      <c r="E90" s="105" t="s">
        <v>146</v>
      </c>
      <c r="F90" s="106" t="s">
        <v>147</v>
      </c>
      <c r="G90" s="105" t="s">
        <v>148</v>
      </c>
      <c r="H90" s="105" t="s">
        <v>149</v>
      </c>
      <c r="I90" s="105" t="s">
        <v>150</v>
      </c>
      <c r="J90" s="105" t="s">
        <v>151</v>
      </c>
    </row>
    <row r="91" ht="28.5" spans="1:12">
      <c r="A91" s="105"/>
      <c r="B91" s="105"/>
      <c r="C91" s="105"/>
      <c r="D91" s="105" t="s">
        <v>152</v>
      </c>
      <c r="E91" s="105"/>
      <c r="F91" s="106" t="s">
        <v>153</v>
      </c>
      <c r="G91" s="105"/>
      <c r="H91" s="105"/>
      <c r="I91" s="107" t="s">
        <v>154</v>
      </c>
      <c r="J91" s="105"/>
    </row>
    <row r="92" spans="1:12">
      <c r="A92" s="108">
        <v>1</v>
      </c>
      <c r="B92" s="109">
        <v>46035</v>
      </c>
      <c r="C92" s="110" t="s">
        <v>155</v>
      </c>
      <c r="D92" s="110" t="s">
        <v>156</v>
      </c>
      <c r="E92" s="105" t="s">
        <v>157</v>
      </c>
      <c r="F92" s="105"/>
      <c r="G92" s="105" t="s">
        <v>325</v>
      </c>
      <c r="H92" s="105">
        <v>38213</v>
      </c>
      <c r="I92" s="111">
        <v>7342.14</v>
      </c>
      <c r="J92" s="105"/>
      <c r="K92" s="1">
        <v>3978.93</v>
      </c>
    </row>
    <row r="93" spans="1:12">
      <c r="A93" s="116"/>
      <c r="B93" s="117"/>
      <c r="C93" s="118"/>
      <c r="D93" s="118"/>
      <c r="E93" s="105" t="s">
        <v>160</v>
      </c>
      <c r="F93" s="105"/>
      <c r="G93" s="105" t="s">
        <v>326</v>
      </c>
      <c r="H93" s="105">
        <v>16150</v>
      </c>
      <c r="I93" s="119"/>
      <c r="J93" s="105"/>
      <c r="K93" s="1">
        <v>3363.21</v>
      </c>
    </row>
    <row r="94" spans="1:12">
      <c r="A94" s="108">
        <v>1</v>
      </c>
      <c r="B94" s="109">
        <v>46035</v>
      </c>
      <c r="C94" s="110" t="s">
        <v>155</v>
      </c>
      <c r="D94" s="110" t="s">
        <v>156</v>
      </c>
      <c r="E94" s="105" t="s">
        <v>157</v>
      </c>
      <c r="F94" s="105"/>
      <c r="G94" s="105" t="s">
        <v>325</v>
      </c>
      <c r="H94" s="105">
        <v>26850</v>
      </c>
      <c r="I94" s="111">
        <v>45390.41</v>
      </c>
      <c r="J94" s="105"/>
      <c r="K94" s="1">
        <v>2795.73</v>
      </c>
    </row>
    <row r="95" spans="1:12">
      <c r="A95" s="112"/>
      <c r="B95" s="113"/>
      <c r="C95" s="114"/>
      <c r="D95" s="114"/>
      <c r="E95" s="105" t="s">
        <v>159</v>
      </c>
      <c r="F95" s="105"/>
      <c r="G95" s="105" t="s">
        <v>326</v>
      </c>
      <c r="H95" s="105">
        <v>21840</v>
      </c>
      <c r="I95" s="115"/>
      <c r="J95" s="105"/>
      <c r="K95" s="1">
        <v>4548.14</v>
      </c>
    </row>
    <row r="96" spans="1:12">
      <c r="A96" s="116"/>
      <c r="B96" s="117"/>
      <c r="C96" s="118"/>
      <c r="D96" s="118"/>
      <c r="E96" s="105" t="s">
        <v>160</v>
      </c>
      <c r="F96" s="105"/>
      <c r="G96" s="105" t="s">
        <v>326</v>
      </c>
      <c r="H96" s="105">
        <v>182698</v>
      </c>
      <c r="I96" s="119"/>
      <c r="J96" s="105"/>
      <c r="K96" s="1">
        <v>38046.54</v>
      </c>
    </row>
    <row r="97" spans="1:11">
      <c r="A97" s="108">
        <v>1</v>
      </c>
      <c r="B97" s="109">
        <v>46035</v>
      </c>
      <c r="C97" s="110" t="s">
        <v>155</v>
      </c>
      <c r="D97" s="110" t="s">
        <v>156</v>
      </c>
      <c r="E97" s="105" t="s">
        <v>157</v>
      </c>
      <c r="F97" s="105"/>
      <c r="G97" s="105" t="s">
        <v>325</v>
      </c>
      <c r="H97" s="105">
        <v>44420</v>
      </c>
      <c r="I97" s="111">
        <v>27457.53</v>
      </c>
      <c r="J97" s="105"/>
      <c r="K97" s="1">
        <v>4625.19</v>
      </c>
    </row>
    <row r="98" spans="1:11">
      <c r="A98" s="112"/>
      <c r="B98" s="113"/>
      <c r="C98" s="114"/>
      <c r="D98" s="114"/>
      <c r="E98" s="105" t="s">
        <v>159</v>
      </c>
      <c r="F98" s="105"/>
      <c r="G98" s="105" t="s">
        <v>326</v>
      </c>
      <c r="H98" s="105">
        <v>30860</v>
      </c>
      <c r="I98" s="115"/>
      <c r="J98" s="105"/>
      <c r="K98" s="1">
        <v>6426.54</v>
      </c>
    </row>
    <row r="99" spans="1:11">
      <c r="A99" s="116"/>
      <c r="B99" s="117"/>
      <c r="C99" s="118"/>
      <c r="D99" s="118"/>
      <c r="E99" s="105" t="s">
        <v>160</v>
      </c>
      <c r="F99" s="105"/>
      <c r="G99" s="105" t="s">
        <v>326</v>
      </c>
      <c r="H99" s="105">
        <v>78780</v>
      </c>
      <c r="I99" s="119"/>
      <c r="J99" s="105"/>
      <c r="K99" s="1">
        <v>16405.8</v>
      </c>
    </row>
    <row r="100" spans="1:11">
      <c r="A100" s="108">
        <v>1</v>
      </c>
      <c r="B100" s="109">
        <v>46035</v>
      </c>
      <c r="C100" s="110" t="s">
        <v>155</v>
      </c>
      <c r="D100" s="110" t="s">
        <v>156</v>
      </c>
      <c r="E100" s="105" t="s">
        <v>159</v>
      </c>
      <c r="F100" s="105"/>
      <c r="G100" s="105" t="s">
        <v>326</v>
      </c>
      <c r="H100" s="105">
        <v>38213</v>
      </c>
      <c r="I100" s="111">
        <v>24799.45</v>
      </c>
      <c r="J100" s="105"/>
      <c r="K100" s="1">
        <v>7890.08</v>
      </c>
    </row>
    <row r="101" spans="1:11">
      <c r="A101" s="112"/>
      <c r="B101" s="113"/>
      <c r="C101" s="114"/>
      <c r="D101" s="114"/>
      <c r="E101" s="105" t="s">
        <v>160</v>
      </c>
      <c r="F101" s="105"/>
      <c r="G101" s="105" t="s">
        <v>326</v>
      </c>
      <c r="H101" s="105">
        <v>81895</v>
      </c>
      <c r="I101" s="115"/>
      <c r="J101" s="105"/>
      <c r="K101" s="1">
        <v>16909.37</v>
      </c>
    </row>
    <row r="102" customHeight="1" spans="1:11">
      <c r="A102" s="108">
        <v>1</v>
      </c>
      <c r="B102" s="109">
        <v>46035</v>
      </c>
      <c r="C102" s="110" t="s">
        <v>155</v>
      </c>
      <c r="D102" s="110" t="s">
        <v>156</v>
      </c>
      <c r="E102" s="105" t="s">
        <v>157</v>
      </c>
      <c r="F102" s="105"/>
      <c r="G102" s="105" t="s">
        <v>325</v>
      </c>
      <c r="H102" s="105">
        <v>52978</v>
      </c>
      <c r="I102" s="111">
        <v>27346.75</v>
      </c>
      <c r="J102" s="105"/>
      <c r="K102" s="1">
        <v>5469.35</v>
      </c>
    </row>
    <row r="103" customHeight="1" spans="1:11">
      <c r="A103" s="112"/>
      <c r="B103" s="113"/>
      <c r="C103" s="114"/>
      <c r="D103" s="114"/>
      <c r="E103" s="105" t="s">
        <v>159</v>
      </c>
      <c r="F103" s="105"/>
      <c r="G103" s="105" t="s">
        <v>326</v>
      </c>
      <c r="H103" s="105">
        <v>52978</v>
      </c>
      <c r="I103" s="115"/>
      <c r="J103" s="105"/>
      <c r="K103" s="1">
        <v>10938.7</v>
      </c>
    </row>
    <row r="104" customHeight="1" spans="1:11">
      <c r="A104" s="116"/>
      <c r="B104" s="117"/>
      <c r="C104" s="118"/>
      <c r="D104" s="118"/>
      <c r="E104" s="105" t="s">
        <v>160</v>
      </c>
      <c r="F104" s="105"/>
      <c r="G104" s="105" t="s">
        <v>326</v>
      </c>
      <c r="H104" s="105">
        <v>52978</v>
      </c>
      <c r="I104" s="119"/>
      <c r="J104" s="105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327</v>
      </c>
    </row>
    <row r="107" customHeight="1" spans="1:11">
      <c r="F107" s="1"/>
      <c r="G107" s="1"/>
      <c r="H107" s="1"/>
      <c r="I107" s="95" t="s">
        <v>328</v>
      </c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329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69" workbookViewId="0">
      <selection activeCell="A85" sqref="A85:J9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20" t="s">
        <v>10</v>
      </c>
      <c r="C3" s="121" t="s">
        <v>330</v>
      </c>
      <c r="D3" s="122" t="s">
        <v>331</v>
      </c>
      <c r="E3" s="123" t="s">
        <v>332</v>
      </c>
      <c r="F3" s="14" t="s">
        <v>14</v>
      </c>
      <c r="G3" s="124">
        <v>15750</v>
      </c>
      <c r="H3" s="17">
        <v>0.21</v>
      </c>
      <c r="I3" s="125">
        <f t="shared" ref="I3:I66" si="0">G3*H3</f>
        <v>3307.5</v>
      </c>
    </row>
    <row r="4" customHeight="1" spans="1:9">
      <c r="A4" s="39"/>
      <c r="B4" s="126"/>
      <c r="C4" s="127"/>
      <c r="D4" s="128"/>
      <c r="E4" s="129"/>
      <c r="F4" s="14" t="s">
        <v>163</v>
      </c>
      <c r="G4" s="124">
        <f>249+376+425+249+376+425</f>
        <v>2100</v>
      </c>
      <c r="H4" s="17">
        <v>0.2</v>
      </c>
      <c r="I4" s="125">
        <f t="shared" si="0"/>
        <v>420</v>
      </c>
    </row>
    <row r="5" customHeight="1" spans="1:9">
      <c r="A5" s="39"/>
      <c r="B5" s="126"/>
      <c r="C5" s="127"/>
      <c r="D5" s="128"/>
      <c r="E5" s="129"/>
      <c r="F5" s="16" t="s">
        <v>15</v>
      </c>
      <c r="G5" s="124">
        <v>15750</v>
      </c>
      <c r="H5" s="17">
        <v>0.08</v>
      </c>
      <c r="I5" s="125">
        <f t="shared" si="0"/>
        <v>1260</v>
      </c>
    </row>
    <row r="6" customHeight="1" spans="1:9">
      <c r="A6" s="39"/>
      <c r="B6" s="130"/>
      <c r="C6" s="131"/>
      <c r="D6" s="132"/>
      <c r="E6" s="129"/>
      <c r="F6" s="14" t="s">
        <v>14</v>
      </c>
      <c r="G6" s="124">
        <v>15750</v>
      </c>
      <c r="H6" s="17">
        <v>0.21</v>
      </c>
      <c r="I6" s="125">
        <f t="shared" si="0"/>
        <v>3307.5</v>
      </c>
    </row>
    <row r="7" customHeight="1" spans="1:9">
      <c r="A7" s="39"/>
      <c r="B7" s="130"/>
      <c r="C7" s="131"/>
      <c r="D7" s="132"/>
      <c r="E7" s="129"/>
      <c r="F7" s="16" t="s">
        <v>15</v>
      </c>
      <c r="G7" s="124">
        <v>15750</v>
      </c>
      <c r="H7" s="17">
        <v>0.08</v>
      </c>
      <c r="I7" s="125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25">
        <f t="shared" si="0"/>
        <v>6300</v>
      </c>
    </row>
    <row r="9" customHeight="1" spans="1:9">
      <c r="A9" s="43"/>
      <c r="B9" s="133"/>
      <c r="C9" s="134"/>
      <c r="D9" s="135"/>
      <c r="E9" s="136"/>
      <c r="F9" s="14" t="s">
        <v>308</v>
      </c>
      <c r="G9" s="124">
        <v>31500</v>
      </c>
      <c r="H9" s="17">
        <v>0.08</v>
      </c>
      <c r="I9" s="125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25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25">
        <f t="shared" si="0"/>
        <v>420</v>
      </c>
    </row>
    <row r="12" customHeight="1" spans="1:9">
      <c r="A12" s="19"/>
      <c r="B12" s="137"/>
      <c r="C12" s="20"/>
      <c r="D12" s="22"/>
      <c r="E12" s="20"/>
      <c r="F12" s="16" t="s">
        <v>268</v>
      </c>
      <c r="G12" s="17">
        <v>5250</v>
      </c>
      <c r="H12" s="17">
        <v>0.58</v>
      </c>
      <c r="I12" s="125">
        <f t="shared" si="0"/>
        <v>3045</v>
      </c>
    </row>
    <row r="13" customHeight="1" spans="1:9">
      <c r="A13" s="19"/>
      <c r="B13" s="137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25">
        <f t="shared" si="0"/>
        <v>0</v>
      </c>
    </row>
    <row r="14" customHeight="1" spans="1:9">
      <c r="A14" s="19"/>
      <c r="B14" s="137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25">
        <f t="shared" si="0"/>
        <v>1050</v>
      </c>
    </row>
    <row r="15" customHeight="1" spans="1:9">
      <c r="A15" s="19"/>
      <c r="B15" s="137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25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25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25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25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>1543+490+724</f>
        <v>2757</v>
      </c>
      <c r="H24" s="16">
        <v>0.21</v>
      </c>
      <c r="I24" s="10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0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0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01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0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0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0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03">
        <f>I80+I81</f>
        <v>367278.1879</v>
      </c>
    </row>
    <row r="83" customHeight="1" spans="1:13">
      <c r="J83" s="1">
        <f>I78-I82</f>
        <v>101378.9421</v>
      </c>
    </row>
    <row r="85" ht="28.5" spans="1:13">
      <c r="A85" s="104" t="s">
        <v>141</v>
      </c>
      <c r="B85" s="104"/>
      <c r="C85" s="104"/>
      <c r="D85" s="104"/>
      <c r="E85" s="104"/>
      <c r="F85" s="104"/>
      <c r="G85" s="104"/>
      <c r="H85" s="104"/>
      <c r="I85" s="104"/>
      <c r="J85" s="104"/>
    </row>
    <row r="86" customHeight="1" spans="1:13">
      <c r="A86" s="105" t="s">
        <v>142</v>
      </c>
      <c r="B86" s="105" t="s">
        <v>143</v>
      </c>
      <c r="C86" s="105" t="s">
        <v>144</v>
      </c>
      <c r="D86" s="105" t="s">
        <v>145</v>
      </c>
      <c r="E86" s="105" t="s">
        <v>146</v>
      </c>
      <c r="F86" s="106" t="s">
        <v>147</v>
      </c>
      <c r="G86" s="105" t="s">
        <v>148</v>
      </c>
      <c r="H86" s="105" t="s">
        <v>149</v>
      </c>
      <c r="I86" s="105" t="s">
        <v>150</v>
      </c>
      <c r="J86" s="105" t="s">
        <v>151</v>
      </c>
    </row>
    <row r="87" customHeight="1" spans="1:13">
      <c r="A87" s="105"/>
      <c r="B87" s="105"/>
      <c r="C87" s="105"/>
      <c r="D87" s="105" t="s">
        <v>152</v>
      </c>
      <c r="E87" s="105"/>
      <c r="F87" s="106" t="s">
        <v>153</v>
      </c>
      <c r="G87" s="105"/>
      <c r="H87" s="105"/>
      <c r="I87" s="107" t="s">
        <v>154</v>
      </c>
      <c r="J87" s="105"/>
    </row>
    <row r="88" customHeight="1" spans="1:13">
      <c r="A88" s="108">
        <v>1</v>
      </c>
      <c r="B88" s="109">
        <v>46045</v>
      </c>
      <c r="C88" s="110" t="s">
        <v>155</v>
      </c>
      <c r="D88" s="110" t="s">
        <v>156</v>
      </c>
      <c r="E88" s="105" t="s">
        <v>157</v>
      </c>
      <c r="F88" s="105"/>
      <c r="G88" s="105" t="s">
        <v>325</v>
      </c>
      <c r="H88" s="105">
        <v>47991</v>
      </c>
      <c r="I88" s="111">
        <v>24709.91</v>
      </c>
      <c r="J88" s="105"/>
      <c r="K88" s="1">
        <v>4942.01</v>
      </c>
    </row>
    <row r="89" customHeight="1" spans="1:13">
      <c r="A89" s="112"/>
      <c r="B89" s="113"/>
      <c r="C89" s="114"/>
      <c r="D89" s="114"/>
      <c r="E89" s="105" t="s">
        <v>159</v>
      </c>
      <c r="F89" s="105"/>
      <c r="G89" s="105" t="s">
        <v>326</v>
      </c>
      <c r="H89" s="105">
        <v>47991</v>
      </c>
      <c r="I89" s="115"/>
      <c r="J89" s="105"/>
      <c r="K89" s="1">
        <v>9883.95</v>
      </c>
    </row>
    <row r="90" customHeight="1" spans="1:13">
      <c r="A90" s="116"/>
      <c r="B90" s="117"/>
      <c r="C90" s="118"/>
      <c r="D90" s="118"/>
      <c r="E90" s="105" t="s">
        <v>160</v>
      </c>
      <c r="F90" s="105"/>
      <c r="G90" s="105" t="s">
        <v>326</v>
      </c>
      <c r="H90" s="105">
        <v>47991</v>
      </c>
      <c r="I90" s="119"/>
      <c r="J90" s="105"/>
      <c r="K90" s="1">
        <v>9883.95</v>
      </c>
    </row>
    <row r="91" customHeight="1" spans="1:13">
      <c r="A91" s="108">
        <v>1</v>
      </c>
      <c r="B91" s="109">
        <v>46045</v>
      </c>
      <c r="C91" s="110" t="s">
        <v>155</v>
      </c>
      <c r="D91" s="110" t="s">
        <v>156</v>
      </c>
      <c r="E91" s="105" t="s">
        <v>157</v>
      </c>
      <c r="F91" s="105"/>
      <c r="G91" s="105" t="s">
        <v>325</v>
      </c>
      <c r="H91" s="105">
        <v>7687</v>
      </c>
      <c r="I91" s="111">
        <v>16544.03</v>
      </c>
      <c r="J91" s="105"/>
      <c r="K91" s="1">
        <v>791.62</v>
      </c>
    </row>
    <row r="92" customHeight="1" spans="1:13">
      <c r="A92" s="112"/>
      <c r="B92" s="113"/>
      <c r="C92" s="114"/>
      <c r="D92" s="114"/>
      <c r="E92" s="105" t="s">
        <v>159</v>
      </c>
      <c r="F92" s="105"/>
      <c r="G92" s="105" t="s">
        <v>326</v>
      </c>
      <c r="H92" s="105">
        <v>40447</v>
      </c>
      <c r="I92" s="115"/>
      <c r="J92" s="105"/>
      <c r="K92" s="1">
        <v>8330.23</v>
      </c>
    </row>
    <row r="93" customHeight="1" spans="1:13">
      <c r="A93" s="116"/>
      <c r="B93" s="117"/>
      <c r="C93" s="118"/>
      <c r="D93" s="118"/>
      <c r="E93" s="105" t="s">
        <v>160</v>
      </c>
      <c r="F93" s="105"/>
      <c r="G93" s="105" t="s">
        <v>326</v>
      </c>
      <c r="H93" s="105">
        <v>36038</v>
      </c>
      <c r="I93" s="119"/>
      <c r="J93" s="105"/>
      <c r="K93" s="1">
        <v>7422.18</v>
      </c>
    </row>
    <row r="94" customHeight="1" spans="1:13">
      <c r="A94" s="108">
        <v>1</v>
      </c>
      <c r="B94" s="109">
        <v>46045</v>
      </c>
      <c r="C94" s="110" t="s">
        <v>155</v>
      </c>
      <c r="D94" s="110" t="s">
        <v>156</v>
      </c>
      <c r="E94" s="105" t="s">
        <v>157</v>
      </c>
      <c r="F94" s="105"/>
      <c r="G94" s="105" t="s">
        <v>325</v>
      </c>
      <c r="H94" s="105">
        <v>35460</v>
      </c>
      <c r="I94" s="111">
        <v>18257.83</v>
      </c>
      <c r="J94" s="105"/>
      <c r="K94" s="1">
        <v>3651.57</v>
      </c>
      <c r="M94" s="1">
        <v>59545</v>
      </c>
    </row>
    <row r="95" customHeight="1" spans="1:13">
      <c r="A95" s="112"/>
      <c r="B95" s="113"/>
      <c r="C95" s="114"/>
      <c r="D95" s="114"/>
      <c r="E95" s="105" t="s">
        <v>159</v>
      </c>
      <c r="F95" s="105"/>
      <c r="G95" s="105" t="s">
        <v>326</v>
      </c>
      <c r="H95" s="105">
        <v>35460</v>
      </c>
      <c r="I95" s="115"/>
      <c r="J95" s="105"/>
      <c r="K95" s="1">
        <v>7303.13</v>
      </c>
      <c r="L95" s="1" t="s">
        <v>327</v>
      </c>
      <c r="M95" s="1">
        <f>I97-M94</f>
        <v>-33.2300000000032</v>
      </c>
    </row>
    <row r="96" customHeight="1" spans="1:13">
      <c r="A96" s="116"/>
      <c r="B96" s="117"/>
      <c r="C96" s="118"/>
      <c r="D96" s="118"/>
      <c r="E96" s="105" t="s">
        <v>160</v>
      </c>
      <c r="F96" s="105"/>
      <c r="G96" s="105" t="s">
        <v>326</v>
      </c>
      <c r="H96" s="105">
        <v>35460</v>
      </c>
      <c r="I96" s="119"/>
      <c r="J96" s="105"/>
      <c r="K96" s="1">
        <v>7303.13</v>
      </c>
    </row>
    <row r="97" customHeight="1" spans="9:9">
      <c r="I97" s="95">
        <v>59511.77</v>
      </c>
    </row>
    <row r="98" customHeight="1" spans="9:9">
      <c r="I98" s="95">
        <v>132336.28</v>
      </c>
    </row>
    <row r="99" customHeight="1" spans="9:9">
      <c r="I99" s="95">
        <v>50589.4</v>
      </c>
    </row>
    <row r="101" customHeight="1" spans="9:9">
      <c r="I101" s="95" t="s">
        <v>328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72" workbookViewId="0">
      <selection activeCell="D99" sqref="D9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20" t="s">
        <v>10</v>
      </c>
      <c r="C3" s="121" t="s">
        <v>330</v>
      </c>
      <c r="D3" s="122" t="s">
        <v>331</v>
      </c>
      <c r="E3" s="123" t="s">
        <v>332</v>
      </c>
      <c r="F3" s="14" t="s">
        <v>14</v>
      </c>
      <c r="G3" s="124">
        <v>15750</v>
      </c>
      <c r="H3" s="17">
        <v>0.21</v>
      </c>
      <c r="I3" s="125">
        <f t="shared" ref="I3:I66" si="0">G3*H3</f>
        <v>3307.5</v>
      </c>
    </row>
    <row r="4" customHeight="1" spans="1:9">
      <c r="A4" s="39"/>
      <c r="B4" s="126"/>
      <c r="C4" s="127"/>
      <c r="D4" s="128"/>
      <c r="E4" s="129"/>
      <c r="F4" s="14" t="s">
        <v>163</v>
      </c>
      <c r="G4" s="124">
        <f>249+376+425+249+376+425</f>
        <v>2100</v>
      </c>
      <c r="H4" s="17">
        <v>0.2</v>
      </c>
      <c r="I4" s="125">
        <f t="shared" si="0"/>
        <v>420</v>
      </c>
    </row>
    <row r="5" customHeight="1" spans="1:9">
      <c r="A5" s="39"/>
      <c r="B5" s="126"/>
      <c r="C5" s="127"/>
      <c r="D5" s="128"/>
      <c r="E5" s="129"/>
      <c r="F5" s="16" t="s">
        <v>15</v>
      </c>
      <c r="G5" s="124">
        <v>15750</v>
      </c>
      <c r="H5" s="17">
        <v>0.08</v>
      </c>
      <c r="I5" s="125">
        <f t="shared" si="0"/>
        <v>1260</v>
      </c>
    </row>
    <row r="6" customHeight="1" spans="1:9">
      <c r="A6" s="39"/>
      <c r="B6" s="130"/>
      <c r="C6" s="131"/>
      <c r="D6" s="132"/>
      <c r="E6" s="129"/>
      <c r="F6" s="14" t="s">
        <v>14</v>
      </c>
      <c r="G6" s="124">
        <v>15750</v>
      </c>
      <c r="H6" s="17">
        <v>0.21</v>
      </c>
      <c r="I6" s="125">
        <f t="shared" si="0"/>
        <v>3307.5</v>
      </c>
    </row>
    <row r="7" customHeight="1" spans="1:9">
      <c r="A7" s="39"/>
      <c r="B7" s="130"/>
      <c r="C7" s="131"/>
      <c r="D7" s="132"/>
      <c r="E7" s="129"/>
      <c r="F7" s="16" t="s">
        <v>15</v>
      </c>
      <c r="G7" s="124">
        <v>15750</v>
      </c>
      <c r="H7" s="17">
        <v>0.08</v>
      </c>
      <c r="I7" s="125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25">
        <f t="shared" si="0"/>
        <v>6300</v>
      </c>
    </row>
    <row r="9" customHeight="1" spans="1:9">
      <c r="A9" s="43"/>
      <c r="B9" s="133"/>
      <c r="C9" s="134"/>
      <c r="D9" s="135"/>
      <c r="E9" s="136"/>
      <c r="F9" s="14" t="s">
        <v>308</v>
      </c>
      <c r="G9" s="124">
        <v>31500</v>
      </c>
      <c r="H9" s="17">
        <v>0.08</v>
      </c>
      <c r="I9" s="125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25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25">
        <f t="shared" si="0"/>
        <v>420</v>
      </c>
    </row>
    <row r="12" customHeight="1" spans="1:9">
      <c r="A12" s="19"/>
      <c r="B12" s="137"/>
      <c r="C12" s="20"/>
      <c r="D12" s="22"/>
      <c r="E12" s="20"/>
      <c r="F12" s="16" t="s">
        <v>268</v>
      </c>
      <c r="G12" s="17">
        <v>5250</v>
      </c>
      <c r="H12" s="17">
        <v>0.58</v>
      </c>
      <c r="I12" s="125">
        <f t="shared" si="0"/>
        <v>3045</v>
      </c>
    </row>
    <row r="13" customHeight="1" spans="1:9">
      <c r="A13" s="19"/>
      <c r="B13" s="137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25">
        <f t="shared" si="0"/>
        <v>0</v>
      </c>
    </row>
    <row r="14" customHeight="1" spans="1:9">
      <c r="A14" s="19"/>
      <c r="B14" s="137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25">
        <f t="shared" si="0"/>
        <v>1050</v>
      </c>
    </row>
    <row r="15" customHeight="1" spans="1:9">
      <c r="A15" s="19"/>
      <c r="B15" s="137"/>
      <c r="C15" s="20"/>
      <c r="D15" s="22"/>
      <c r="E15" s="20"/>
      <c r="F15" s="14" t="s">
        <v>57</v>
      </c>
      <c r="G15" s="17">
        <v>5250</v>
      </c>
      <c r="H15" s="17">
        <v>0.24</v>
      </c>
      <c r="I15" s="102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25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25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25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25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25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25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25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25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25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25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25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25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25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25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25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25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25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25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25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25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2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2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2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2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2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2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2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01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0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0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0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2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2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2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2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2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2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2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2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2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03">
        <f>I80+I81</f>
        <v>367278.1879</v>
      </c>
    </row>
    <row r="83" customHeight="1" spans="1:13">
      <c r="I83" s="95">
        <v>-50589.4</v>
      </c>
      <c r="J83" s="1" t="s">
        <v>384</v>
      </c>
    </row>
    <row r="84" customHeight="1" spans="1:13">
      <c r="I84" s="32">
        <f>I82+I83</f>
        <v>316688.7879</v>
      </c>
    </row>
    <row r="85"/>
    <row r="91" ht="28.5" spans="1:13">
      <c r="A91" s="104" t="s">
        <v>141</v>
      </c>
      <c r="B91" s="104"/>
      <c r="C91" s="104"/>
      <c r="D91" s="104"/>
      <c r="E91" s="104"/>
      <c r="F91" s="104"/>
      <c r="G91" s="104"/>
      <c r="H91" s="104"/>
      <c r="I91" s="104"/>
      <c r="J91" s="104"/>
    </row>
    <row r="92" customHeight="1" spans="1:13">
      <c r="A92" s="105" t="s">
        <v>142</v>
      </c>
      <c r="B92" s="105" t="s">
        <v>143</v>
      </c>
      <c r="C92" s="105" t="s">
        <v>144</v>
      </c>
      <c r="D92" s="105" t="s">
        <v>145</v>
      </c>
      <c r="E92" s="105" t="s">
        <v>146</v>
      </c>
      <c r="F92" s="106" t="s">
        <v>147</v>
      </c>
      <c r="G92" s="105" t="s">
        <v>148</v>
      </c>
      <c r="H92" s="105" t="s">
        <v>149</v>
      </c>
      <c r="I92" s="105" t="s">
        <v>150</v>
      </c>
      <c r="J92" s="105" t="s">
        <v>151</v>
      </c>
    </row>
    <row r="93" customHeight="1" spans="1:13">
      <c r="A93" s="105"/>
      <c r="B93" s="105"/>
      <c r="C93" s="105"/>
      <c r="D93" s="105" t="s">
        <v>152</v>
      </c>
      <c r="E93" s="105"/>
      <c r="F93" s="106" t="s">
        <v>153</v>
      </c>
      <c r="G93" s="105"/>
      <c r="H93" s="105"/>
      <c r="I93" s="107" t="s">
        <v>154</v>
      </c>
      <c r="J93" s="105"/>
      <c r="M93" s="1">
        <v>50589.4</v>
      </c>
    </row>
    <row r="94" customHeight="1" spans="1:13">
      <c r="A94" s="139">
        <v>1</v>
      </c>
      <c r="B94" s="140">
        <v>46057</v>
      </c>
      <c r="C94" s="141" t="s">
        <v>155</v>
      </c>
      <c r="D94" s="141" t="s">
        <v>156</v>
      </c>
      <c r="E94" s="141" t="s">
        <v>157</v>
      </c>
      <c r="F94" s="141"/>
      <c r="G94" s="141" t="s">
        <v>325</v>
      </c>
      <c r="H94" s="141">
        <v>79318</v>
      </c>
      <c r="I94" s="142">
        <v>36388.24</v>
      </c>
      <c r="J94" s="141"/>
      <c r="K94" s="1">
        <v>8158.94</v>
      </c>
      <c r="M94" s="1">
        <v>50589.4</v>
      </c>
    </row>
    <row r="95" customHeight="1" spans="1:13">
      <c r="A95" s="144"/>
      <c r="B95" s="145"/>
      <c r="C95" s="146"/>
      <c r="D95" s="146"/>
      <c r="E95" s="146" t="s">
        <v>159</v>
      </c>
      <c r="F95" s="146"/>
      <c r="G95" s="146" t="s">
        <v>326</v>
      </c>
      <c r="H95" s="141">
        <v>79318</v>
      </c>
      <c r="I95" s="147"/>
      <c r="J95" s="146"/>
      <c r="K95" s="1">
        <v>16317.89</v>
      </c>
    </row>
    <row r="96" customHeight="1" spans="1:13">
      <c r="A96" s="144"/>
      <c r="B96" s="145"/>
      <c r="C96" s="146"/>
      <c r="D96" s="146"/>
      <c r="E96" s="146" t="s">
        <v>160</v>
      </c>
      <c r="F96" s="146"/>
      <c r="G96" s="146" t="s">
        <v>326</v>
      </c>
      <c r="H96" s="146">
        <v>57899</v>
      </c>
      <c r="I96" s="147"/>
      <c r="J96" s="146"/>
      <c r="K96" s="1">
        <v>11911.41</v>
      </c>
      <c r="L96" s="1" t="s">
        <v>327</v>
      </c>
      <c r="M96" s="1">
        <f>M94-50288.11</f>
        <v>301.290000000001</v>
      </c>
    </row>
    <row r="97" customHeight="1" spans="1:11">
      <c r="A97" s="144">
        <v>1</v>
      </c>
      <c r="B97" s="145">
        <v>46057</v>
      </c>
      <c r="C97" s="146" t="s">
        <v>155</v>
      </c>
      <c r="D97" s="146" t="s">
        <v>156</v>
      </c>
      <c r="E97" s="141" t="s">
        <v>157</v>
      </c>
      <c r="F97" s="146"/>
      <c r="G97" s="141" t="s">
        <v>325</v>
      </c>
      <c r="H97" s="146">
        <v>42222</v>
      </c>
      <c r="I97" s="147">
        <v>14201.16</v>
      </c>
      <c r="J97" s="146"/>
      <c r="K97" s="1">
        <v>4343.11</v>
      </c>
    </row>
    <row r="98" customHeight="1" spans="1:11">
      <c r="A98" s="144"/>
      <c r="B98" s="145"/>
      <c r="C98" s="146"/>
      <c r="D98" s="146"/>
      <c r="E98" s="146" t="s">
        <v>159</v>
      </c>
      <c r="F98" s="146"/>
      <c r="G98" s="146" t="s">
        <v>326</v>
      </c>
      <c r="H98" s="146">
        <v>47918</v>
      </c>
      <c r="I98" s="147"/>
      <c r="J98" s="146"/>
      <c r="K98" s="1">
        <v>9858.05</v>
      </c>
    </row>
    <row r="101" customHeight="1" spans="1:11">
      <c r="I101" s="95" t="s">
        <v>328</v>
      </c>
    </row>
  </sheetData>
  <autoFilter xmlns:etc="http://www.wps.cn/officeDocument/2017/etCustomData" ref="A1:I84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6月人民币 (3)</vt:lpstr>
      <vt:lpstr>6月人民币 (4)</vt:lpstr>
      <vt:lpstr>6月人民币剩余金额</vt:lpstr>
      <vt:lpstr>7月人民币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2026年3月人民币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2026-03-26T01:58:56Z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