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firstSheet="7" activeTab="13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r:id="rId8"/>
    <sheet name="6月人民币 (2)" sheetId="44" state="hidden" r:id="rId9"/>
    <sheet name="6月人民币 (3)" sheetId="45" state="hidden" r:id="rId10"/>
    <sheet name="6月人民币 (4)" sheetId="46" state="hidden" r:id="rId11"/>
    <sheet name="6月人民币剩余金额" sheetId="47" r:id="rId12"/>
    <sheet name="6月人民币剩余金额 (2)" sheetId="49" r:id="rId13"/>
    <sheet name="7月人民币" sheetId="36" r:id="rId14"/>
    <sheet name="8月人民币 " sheetId="38" r:id="rId15"/>
    <sheet name="9月人民币" sheetId="39" r:id="rId16"/>
    <sheet name="10月人民币" sheetId="40" r:id="rId17"/>
    <sheet name="11月人民币 " sheetId="41" r:id="rId18"/>
    <sheet name="12月人民币" sheetId="42" r:id="rId19"/>
    <sheet name="2026年1月人民币 " sheetId="43" r:id="rId20"/>
    <sheet name="2026年3月人民币" sheetId="48" r:id="rId21"/>
    <sheet name="美金已付" sheetId="25" state="hidden" r:id="rId22"/>
    <sheet name="美金" sheetId="37" r:id="rId23"/>
  </sheets>
  <definedNames>
    <definedName name="_xlnm._FilterDatabase" localSheetId="0" hidden="1">'11月人民币 -已付10万'!$A$1:$I$75</definedName>
    <definedName name="_xlnm._FilterDatabase" localSheetId="1" hidden="1">'12月人民币 '!$A$1:$I$68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'6月人民币'!$A$1:$I$82</definedName>
    <definedName name="_xlnm._FilterDatabase" localSheetId="8" hidden="1">'6月人民币 (2)'!$A$1:$I$84</definedName>
    <definedName name="_xlnm._FilterDatabase" localSheetId="9" hidden="1">'6月人民币 (3)'!$A$1:$I$86</definedName>
    <definedName name="_xlnm._FilterDatabase" localSheetId="10" hidden="1">'6月人民币 (4)'!$A$1:$I$88</definedName>
    <definedName name="_xlnm._FilterDatabase" localSheetId="13" hidden="1">'7月人民币'!$A$1:$I$110</definedName>
    <definedName name="_xlnm._FilterDatabase" localSheetId="14" hidden="1">'8月人民币 '!$A$1:$I$71</definedName>
    <definedName name="_xlnm._FilterDatabase" localSheetId="15" hidden="1">'9月人民币'!$A$1:$I$65</definedName>
    <definedName name="_xlnm._FilterDatabase" localSheetId="16" hidden="1">'10月人民币'!$A$1:$I$47</definedName>
    <definedName name="_xlnm._FilterDatabase" localSheetId="17" hidden="1">'11月人民币 '!$A$1:$I$59</definedName>
    <definedName name="_xlnm._FilterDatabase" localSheetId="18" hidden="1">'12月人民币'!$A$1:$I$71</definedName>
    <definedName name="_xlnm._FilterDatabase" localSheetId="19" hidden="1">'2026年1月人民币 '!$A$1:$I$62</definedName>
    <definedName name="_xlnm._FilterDatabase" localSheetId="21" hidden="1">美金已付!$A$1:$I$71</definedName>
    <definedName name="_xlnm._FilterDatabase" localSheetId="22" hidden="1">美金!$A$1:$I$44</definedName>
    <definedName name="_xlnm._FilterDatabase" localSheetId="11" hidden="1">'6月人民币剩余金额'!$A$1:$I$28</definedName>
    <definedName name="_xlnm._FilterDatabase" localSheetId="20" hidden="1">'2026年3月人民币'!$A$1:$I$60</definedName>
    <definedName name="_xlnm._FilterDatabase" localSheetId="12" hidden="1">'6月人民币剩余金额 (2)'!$A$1:$I$28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<sst xmlns="http://schemas.openxmlformats.org/spreadsheetml/2006/main" count="3309" uniqueCount="812">
  <si>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</si>
  <si>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</si>
  <si>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</si>
  <si>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</si>
  <si>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</si>
  <si>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</si>
  <si>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</si>
  <si>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</si>
  <si>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</si>
  <si>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</si>
  <si>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</si>
  <si>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</si>
  <si>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</si>
  <si>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</si>
  <si>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</si>
  <si>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</si>
  <si>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</si>
  <si>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</si>
  <si>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</si>
  <si>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</si>
  <si>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</si>
  <si>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</si>
  <si>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</si>
  <si>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</si>
  <si>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</si>
  <si>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</si>
  <si>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</si>
  <si>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</si>
  <si>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</si>
  <si>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</si>
  <si>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</si>
  <si>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</si>
  <si>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</si>
  <si>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</si>
  <si>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</si>
  <si>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</si>
  <si>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</si>
  <si>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</si>
  <si>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</si>
  <si>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</si>
  <si>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</si>
  <si>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</si>
  <si>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</si>
  <si>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</si>
  <si>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</si>
  <si>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</si>
  <si>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</si>
  <si>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</si>
  <si>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</si>
  <si>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</si>
  <si>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</si>
  <si>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</si>
  <si>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</si>
  <si>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</si>
  <si>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</si>
  <si>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</si>
  <si>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</si>
  <si>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</si>
  <si>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</si>
  <si>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</si>
  <si>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</si>
  <si>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</si>
  <si>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</si>
  <si>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</si>
  <si>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</si>
  <si>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</si>
  <si>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</si>
  <si>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</si>
  <si>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</si>
  <si>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</si>
  <si>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</si>
  <si>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</si>
  <si>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</si>
  <si>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</si>
  <si>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</si>
  <si>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</si>
  <si>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</si>
  <si>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</si>
  <si>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</si>
  <si>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</si>
  <si>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</si>
  <si>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</si>
  <si>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</si>
  <si>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</si>
  <si>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</si>
  <si>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</si>
  <si>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</si>
  <si>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</si>
  <si>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</si>
  <si>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</si>
  <si>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</si>
  <si>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</si>
  <si>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</si>
  <si>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</si>
  <si>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</si>
  <si>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</si>
  <si>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</si>
  <si>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</si>
  <si>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</si>
  <si>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</si>
  <si>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</si>
  <si>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</si>
  <si>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</si>
  <si>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</si>
  <si>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</si>
  <si>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12月</t>
  </si>
  <si>
    <t>7-14安排开票268083.215</t>
  </si>
  <si>
    <t>11月</t>
  </si>
  <si>
    <t>1月</t>
  </si>
  <si>
    <t>2月</t>
  </si>
  <si>
    <t>3月</t>
  </si>
  <si>
    <t>4月</t>
  </si>
  <si>
    <t>5月</t>
  </si>
  <si>
    <t>6月</t>
  </si>
  <si>
    <t>2/5统计25年开票金额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</si>
  <si>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</si>
  <si>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</si>
  <si>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</si>
  <si>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</si>
  <si>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</si>
  <si>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</si>
  <si>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</si>
  <si>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</si>
  <si>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</si>
  <si>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</si>
  <si>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</si>
  <si>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</si>
  <si>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</si>
  <si>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</si>
  <si>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</si>
  <si>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</si>
  <si>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</si>
  <si>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</si>
  <si>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</si>
  <si>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</si>
  <si>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</si>
  <si>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</si>
  <si>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</si>
  <si>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</si>
  <si>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</si>
  <si>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</si>
  <si>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</si>
  <si>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</si>
  <si>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</si>
  <si>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</si>
  <si>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</si>
  <si>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</si>
  <si>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</si>
  <si>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</si>
  <si>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</si>
  <si>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</si>
  <si>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</si>
  <si>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</si>
  <si>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</si>
  <si>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</si>
  <si>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</si>
  <si>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</si>
  <si>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</si>
  <si>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</si>
  <si>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</si>
  <si>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</si>
  <si>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</si>
  <si>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</si>
  <si>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</si>
  <si>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</si>
  <si>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</si>
  <si>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</si>
  <si>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</si>
  <si>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</si>
  <si>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</si>
  <si>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</si>
  <si>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</si>
  <si>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</si>
  <si>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</si>
  <si>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</si>
  <si>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</si>
  <si>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</si>
  <si>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</si>
  <si>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</si>
  <si>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</si>
  <si>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</si>
  <si>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</si>
  <si>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</si>
  <si>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</si>
  <si>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</si>
  <si>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</si>
  <si>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</si>
  <si>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</si>
  <si>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</si>
  <si>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</si>
  <si>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</si>
  <si>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</si>
  <si>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</si>
  <si>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</si>
  <si>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</si>
  <si>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</si>
  <si>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</si>
  <si>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</si>
  <si>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</si>
  <si>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</si>
  <si>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</si>
  <si>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</si>
  <si>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</si>
  <si>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</si>
  <si>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</si>
  <si>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</si>
  <si>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</si>
  <si>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</si>
  <si>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</si>
  <si>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</si>
  <si>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</si>
  <si>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</si>
  <si>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</si>
  <si>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</si>
  <si>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</si>
  <si>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</si>
  <si>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</si>
  <si>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</si>
  <si>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</si>
  <si>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</si>
  <si>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</si>
  <si>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</si>
  <si>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</si>
  <si>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</si>
  <si>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</si>
  <si>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</si>
  <si>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</si>
  <si>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</si>
  <si>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</si>
  <si>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</si>
  <si>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</si>
  <si>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</si>
  <si>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</si>
  <si>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</si>
  <si>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</si>
  <si>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</si>
  <si>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</si>
  <si>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</si>
  <si>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</si>
  <si>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</si>
  <si>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</si>
  <si>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</si>
  <si>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</si>
  <si>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</si>
  <si>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</si>
  <si>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</si>
  <si>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</si>
  <si>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</si>
  <si>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</si>
  <si>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</si>
  <si>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</si>
  <si>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</si>
  <si>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</si>
  <si>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</si>
  <si>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</si>
  <si>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</si>
  <si>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</si>
  <si>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</si>
  <si>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</si>
  <si>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</si>
  <si>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</si>
  <si>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</si>
  <si>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</si>
  <si>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</si>
  <si>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</si>
  <si>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</si>
  <si>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</si>
  <si>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</si>
  <si>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</si>
  <si>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</si>
  <si>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</si>
  <si>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</si>
  <si>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</si>
  <si>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</si>
  <si>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</si>
  <si>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</si>
  <si>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</si>
  <si>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</si>
  <si>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</si>
  <si>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</si>
  <si>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</si>
  <si>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</si>
  <si>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</si>
  <si>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</si>
  <si>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</si>
  <si>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</si>
  <si>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</si>
  <si>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</si>
  <si>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</si>
  <si>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</si>
  <si>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</si>
  <si>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</si>
  <si>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</si>
  <si>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</si>
  <si>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</si>
  <si>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</si>
  <si>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</si>
  <si>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</si>
  <si>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</si>
  <si>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</si>
  <si>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</si>
  <si>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</si>
  <si>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</si>
  <si>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</si>
  <si>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</si>
  <si>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</si>
  <si>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</si>
  <si>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</si>
  <si>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</si>
  <si>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</si>
  <si>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</si>
  <si>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</si>
  <si>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</si>
  <si>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</si>
  <si>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</si>
  <si>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</si>
  <si>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</si>
  <si>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</si>
  <si>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</si>
  <si>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</si>
  <si>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</si>
  <si>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</si>
  <si>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</si>
  <si>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</si>
  <si>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</si>
  <si>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</si>
  <si>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</si>
  <si>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</si>
  <si>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2/5已付款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</si>
  <si>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</si>
  <si>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</si>
  <si>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</si>
  <si>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</si>
  <si>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</si>
  <si>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</si>
  <si>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</si>
  <si>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</si>
  <si>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</si>
  <si>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</si>
  <si>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</si>
  <si>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</si>
  <si>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</si>
  <si>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</si>
  <si>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</si>
  <si>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</si>
  <si>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</si>
  <si>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</si>
  <si>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</si>
  <si>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</si>
  <si>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</si>
  <si>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</si>
  <si>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</si>
  <si>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</si>
  <si>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</si>
  <si>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</si>
  <si>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</si>
  <si>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</si>
  <si>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</si>
  <si>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</si>
  <si>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</si>
  <si>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</si>
  <si>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</si>
  <si>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</si>
  <si>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</si>
  <si>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</si>
  <si>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</si>
  <si>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</si>
  <si>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</si>
  <si>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</si>
  <si>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</si>
  <si>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</si>
  <si>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</si>
  <si>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</si>
  <si>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</si>
  <si>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</si>
  <si>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</si>
  <si>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</si>
  <si>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</si>
  <si>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</si>
  <si>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</si>
  <si>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</si>
  <si>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</si>
  <si>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</si>
  <si>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1/23开票申请59511.77</t>
  </si>
  <si>
    <t>2/4开票申请50589.4</t>
  </si>
  <si>
    <t>2/12开票申请136647.17</t>
  </si>
  <si>
    <t>S2505SKJ501&amp;1820/728</t>
  </si>
  <si>
    <t>吊牌/吊绳</t>
  </si>
  <si>
    <t>S2505SKJ502&amp;1820/728</t>
  </si>
  <si>
    <t>S2505SKJ503&amp;0939-727</t>
  </si>
  <si>
    <t>RFID芯片标</t>
  </si>
  <si>
    <t>2/28开票申请51488.1</t>
  </si>
  <si>
    <t>S2505SKJ504&amp;1820/728</t>
  </si>
  <si>
    <t>S2505SKJ505&amp;1820/728</t>
  </si>
  <si>
    <t>S2505SKJ506&amp;1195/727</t>
  </si>
  <si>
    <t>3/26开票申请95100.12</t>
  </si>
  <si>
    <t>上海沄竑实业有限公司</t>
  </si>
  <si>
    <t>3/26开票申请15400.69</t>
  </si>
  <si>
    <t>3/27全部销掉</t>
  </si>
  <si>
    <t>绍兴市笑吟吟进出口有限公司</t>
  </si>
  <si>
    <t>100%涤纶</t>
  </si>
  <si>
    <t>5.5M*11.8CM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</si>
  <si>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</si>
  <si>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</si>
  <si>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</si>
  <si>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</si>
  <si>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</si>
  <si>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</si>
  <si>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</si>
  <si>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</si>
  <si>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</si>
  <si>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</si>
  <si>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</si>
  <si>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</si>
  <si>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</si>
  <si>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</si>
  <si>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</si>
  <si>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</si>
  <si>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</si>
  <si>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</si>
  <si>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</si>
  <si>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</si>
  <si>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</si>
  <si>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</si>
  <si>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</si>
  <si>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</si>
  <si>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</si>
  <si>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</si>
  <si>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</si>
  <si>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</si>
  <si>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</si>
  <si>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</si>
  <si>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</si>
  <si>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</si>
  <si>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</si>
  <si>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</si>
  <si>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</si>
  <si>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</si>
  <si>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</si>
  <si>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</si>
  <si>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</si>
  <si>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</si>
  <si>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</si>
  <si>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</si>
  <si>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</si>
  <si>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</si>
  <si>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</si>
  <si>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</si>
  <si>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</si>
  <si>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</si>
  <si>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</si>
  <si>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</si>
  <si>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</si>
  <si>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</si>
  <si>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</si>
  <si>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</si>
  <si>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</si>
  <si>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</si>
  <si>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</si>
  <si>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</si>
  <si>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</si>
  <si>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</si>
  <si>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t>3/26开票申请99496.89</t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</si>
  <si>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</si>
  <si>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</si>
  <si>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</si>
  <si>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</si>
  <si>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</si>
  <si>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</si>
  <si>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</si>
  <si>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</si>
  <si>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</si>
  <si>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</si>
  <si>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</si>
  <si>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</si>
  <si>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</si>
  <si>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</si>
  <si>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</si>
  <si>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</si>
  <si>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</si>
  <si>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</si>
  <si>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</si>
  <si>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</si>
  <si>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</si>
  <si>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</si>
  <si>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</si>
  <si>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</si>
  <si>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</si>
  <si>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</si>
  <si>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</si>
  <si>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</si>
  <si>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</si>
  <si>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</si>
  <si>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</si>
  <si>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</si>
  <si>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</si>
  <si>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</si>
  <si>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</si>
  <si>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</si>
  <si>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</si>
  <si>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</si>
  <si>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</si>
  <si>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</si>
  <si>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</si>
  <si>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</si>
  <si>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</si>
  <si>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</si>
  <si>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</si>
  <si>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</si>
  <si>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</si>
  <si>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</si>
  <si>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</si>
  <si>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</si>
  <si>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</si>
  <si>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</si>
  <si>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</si>
  <si>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</si>
  <si>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</si>
  <si>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</si>
  <si>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</si>
  <si>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</si>
  <si>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</si>
  <si>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</si>
  <si>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</si>
  <si>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</si>
  <si>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</si>
  <si>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</si>
  <si>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</si>
  <si>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</si>
  <si>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</si>
  <si>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</si>
  <si>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</si>
  <si>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</si>
  <si>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</si>
  <si>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</si>
  <si>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</si>
  <si>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</si>
  <si>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</si>
  <si>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</si>
  <si>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</si>
  <si>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</si>
  <si>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</si>
  <si>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</si>
  <si>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</si>
  <si>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</si>
  <si>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</si>
  <si>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</si>
  <si>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</si>
  <si>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</si>
  <si>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</si>
  <si>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</si>
  <si>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</si>
  <si>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</si>
  <si>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</si>
  <si>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</si>
  <si>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</si>
  <si>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</si>
  <si>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</si>
  <si>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</si>
  <si>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</si>
  <si>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</si>
  <si>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</si>
  <si>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</si>
  <si>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</si>
  <si>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</si>
  <si>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</si>
  <si>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</si>
  <si>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</si>
  <si>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</si>
  <si>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</si>
  <si>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</si>
  <si>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</si>
  <si>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</si>
  <si>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</si>
  <si>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</si>
  <si>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</si>
  <si>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</si>
  <si>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</si>
  <si>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</si>
  <si>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</si>
  <si>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</si>
  <si>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</si>
  <si>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</si>
  <si>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</si>
  <si>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</si>
  <si>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</si>
  <si>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</si>
  <si>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</si>
  <si>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</si>
  <si>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</si>
  <si>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</si>
  <si>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</si>
  <si>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</si>
  <si>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</si>
  <si>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</si>
  <si>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</si>
  <si>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</si>
  <si>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</si>
  <si>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</si>
  <si>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</si>
  <si>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</si>
  <si>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</si>
  <si>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</si>
  <si>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</si>
  <si>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</si>
  <si>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</si>
  <si>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</si>
  <si>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</si>
  <si>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</si>
  <si>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</si>
  <si>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</si>
  <si>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</si>
  <si>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</si>
  <si>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</si>
  <si>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</si>
  <si>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</si>
  <si>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</si>
  <si>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</si>
  <si>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</si>
  <si>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</si>
  <si>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</si>
  <si>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</si>
  <si>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</si>
  <si>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</si>
  <si>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</si>
  <si>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</si>
  <si>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</si>
  <si>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</si>
  <si>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</si>
  <si>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</si>
  <si>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</si>
  <si>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</si>
  <si>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</si>
  <si>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</si>
  <si>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</si>
  <si>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</si>
  <si>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</si>
  <si>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</si>
  <si>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</si>
  <si>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</si>
  <si>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</si>
  <si>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</si>
  <si>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</si>
  <si>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</si>
  <si>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</si>
  <si>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</si>
  <si>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</si>
  <si>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</si>
  <si>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</si>
  <si>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</si>
  <si>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</si>
  <si>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</si>
  <si>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</si>
  <si>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</si>
  <si>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</si>
  <si>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</si>
  <si>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</si>
  <si>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</si>
  <si>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</si>
  <si>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</si>
  <si>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</si>
  <si>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</si>
  <si>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</si>
  <si>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</si>
  <si>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</si>
  <si>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</si>
  <si>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</si>
  <si>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</si>
  <si>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RSHJBSK00188
许昌 范书玲</t>
  </si>
  <si>
    <t>VICTORIANP 1503-747-800
China 女下装 翻单1</t>
  </si>
  <si>
    <t>RSHJBSK00190
许昌 范书玲</t>
  </si>
  <si>
    <t>1503-757-812
China 女下装 翻单1</t>
  </si>
  <si>
    <t>RSHJBSK00192</t>
  </si>
  <si>
    <t>2013-727-800
Cambodia 男上装</t>
  </si>
  <si>
    <t>RSHJBSK00193</t>
  </si>
  <si>
    <t>2014-727-800
Cambodia 男裤子</t>
  </si>
  <si>
    <r>
      <rPr>
        <sz val="11"/>
        <rFont val="宋体"/>
        <charset val="134"/>
        <scheme val="minor"/>
      </rPr>
      <t>49239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49249</t>
    </r>
  </si>
  <si>
    <t>RSHJBSK00194</t>
  </si>
  <si>
    <t>2011-727-250
Cambodia 男上装</t>
  </si>
  <si>
    <r>
      <rPr>
        <sz val="11"/>
        <rFont val="宋体"/>
        <charset val="134"/>
        <scheme val="minor"/>
      </rPr>
      <t>49240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49250</t>
    </r>
  </si>
  <si>
    <t>RSHJBSK00195</t>
  </si>
  <si>
    <t>2012-727-400
Cambodia 男上装</t>
  </si>
  <si>
    <r>
      <rPr>
        <sz val="11"/>
        <rFont val="宋体"/>
        <charset val="134"/>
        <scheme val="minor"/>
      </rPr>
      <t>47757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49247</t>
    </r>
  </si>
  <si>
    <t>RSHJBSK00196</t>
  </si>
  <si>
    <t>1919-727-500
Cambodia 男上装</t>
  </si>
  <si>
    <t>RSHJBSK00197
许昌 范书玲</t>
  </si>
  <si>
    <t>VICTORIANP 1503-727-800
China 女下装 翻单1</t>
  </si>
  <si>
    <t>RSHJBSK00198
许昌 范书玲</t>
  </si>
  <si>
    <t>VICTORIANP 1503-747-800
China 女下装 翻单1 补单</t>
  </si>
  <si>
    <t>RSHJBSK00199
许昌 范书玲</t>
  </si>
  <si>
    <t>1503-757-812
China 女下装 翻单1 补单</t>
  </si>
  <si>
    <t>50155
50158</t>
  </si>
  <si>
    <t>RSHJBSK00200</t>
  </si>
  <si>
    <t>2088-727-77
Cambodia 男上装</t>
  </si>
  <si>
    <t>白色织+印标WLBCGEN068-40*70mm</t>
  </si>
  <si>
    <t>49244
49239
49249
49240
49250
47757
49247</t>
  </si>
  <si>
    <t>RSHJBSK00201</t>
  </si>
  <si>
    <t>2014-727、2011-727、2012-727、1919-727 吊绳</t>
  </si>
  <si>
    <t>白色 吊绳 MRBCGEN001-320*1.5mm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</si>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</sst>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20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58" fontId="11" fillId="5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8" fontId="13" fillId="0" borderId="7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58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8" fontId="13" fillId="0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0" xfId="0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58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58" fontId="11" fillId="5" borderId="9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8" fontId="13" fillId="0" borderId="9" xfId="0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58" fontId="11" fillId="5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8" fontId="13" fillId="0" borderId="10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6" fillId="9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9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5" borderId="6" xfId="0" applyNumberFormat="1" applyFont="1" applyFill="1" applyBorder="1" applyAlignment="1">
      <alignment horizontal="center" vertical="center" wrapText="1"/>
    </xf>
    <xf numFmtId="8" fontId="15" fillId="5" borderId="6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46" workbookViewId="0">
      <selection activeCell="E75" sqref="E75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83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83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83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83">
        <f t="shared" si="0"/>
        <v>3150</v>
      </c>
    </row>
    <row r="7" spans="1:9">
      <c r="A7" s="19">
        <v>45577</v>
      </c>
      <c r="B7" s="34" t="s">
        <v>10</v>
      </c>
      <c r="C7" s="198" t="s">
        <v>18</v>
      </c>
      <c r="D7" s="199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83">
        <f t="shared" si="0"/>
        <v>9855.04</v>
      </c>
    </row>
    <row r="8" spans="1:9">
      <c r="A8" s="19"/>
      <c r="B8" s="40"/>
      <c r="C8" s="40"/>
      <c r="D8" s="200"/>
      <c r="E8" s="14"/>
      <c r="F8" s="16" t="s">
        <v>15</v>
      </c>
      <c r="G8" s="52">
        <v>42848</v>
      </c>
      <c r="H8" s="16">
        <v>0.08</v>
      </c>
      <c r="I8" s="183">
        <f t="shared" si="0"/>
        <v>3427.84</v>
      </c>
    </row>
    <row r="9" spans="1:9">
      <c r="A9" s="19"/>
      <c r="B9" s="40"/>
      <c r="C9" s="40"/>
      <c r="D9" s="200"/>
      <c r="E9" s="14"/>
      <c r="F9" s="16" t="s">
        <v>21</v>
      </c>
      <c r="G9" s="52">
        <f>42848*4</f>
        <v>171392</v>
      </c>
      <c r="H9" s="16">
        <v>0.04</v>
      </c>
      <c r="I9" s="183">
        <f t="shared" si="0"/>
        <v>6855.68</v>
      </c>
    </row>
    <row r="10" ht="28" spans="1:9">
      <c r="A10" s="19"/>
      <c r="B10" s="40"/>
      <c r="C10" s="40"/>
      <c r="D10" s="200"/>
      <c r="E10" s="14"/>
      <c r="F10" s="14" t="s">
        <v>22</v>
      </c>
      <c r="G10" s="52">
        <v>42848</v>
      </c>
      <c r="H10" s="16">
        <v>0.095</v>
      </c>
      <c r="I10" s="183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83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83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83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83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83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83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83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83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83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83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83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83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83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83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83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83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83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83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83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83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83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83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83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83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83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83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83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83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83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83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83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83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83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83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83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83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201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83">
        <f t="shared" si="0"/>
        <v>3622.5</v>
      </c>
    </row>
    <row r="48" spans="1:9">
      <c r="A48" s="19"/>
      <c r="B48" s="17"/>
      <c r="C48" s="17"/>
      <c r="D48" s="201"/>
      <c r="E48" s="14"/>
      <c r="F48" s="16" t="s">
        <v>15</v>
      </c>
      <c r="G48" s="16">
        <v>15750</v>
      </c>
      <c r="H48" s="16">
        <v>0.08</v>
      </c>
      <c r="I48" s="183">
        <f t="shared" si="0"/>
        <v>1260</v>
      </c>
    </row>
    <row r="49" spans="1:9">
      <c r="A49" s="19"/>
      <c r="B49" s="17"/>
      <c r="C49" s="17"/>
      <c r="D49" s="201"/>
      <c r="E49" s="14"/>
      <c r="F49" s="16" t="s">
        <v>16</v>
      </c>
      <c r="G49" s="16">
        <f>15750*4</f>
        <v>63000</v>
      </c>
      <c r="H49" s="16">
        <v>0.04</v>
      </c>
      <c r="I49" s="183">
        <f t="shared" si="0"/>
        <v>2520</v>
      </c>
    </row>
    <row r="50" spans="1:9">
      <c r="A50" s="19"/>
      <c r="B50" s="17"/>
      <c r="C50" s="17"/>
      <c r="D50" s="201"/>
      <c r="E50" s="14"/>
      <c r="F50" s="14" t="s">
        <v>17</v>
      </c>
      <c r="G50" s="16">
        <v>15750</v>
      </c>
      <c r="H50" s="16">
        <v>0.12</v>
      </c>
      <c r="I50" s="183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83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83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83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83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83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83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83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83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83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83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83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83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83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83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83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83">
        <f t="shared" si="0"/>
        <v>9878.4</v>
      </c>
    </row>
    <row r="67" spans="1:10">
      <c r="A67" s="181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83">
        <f>G67*H67</f>
        <v>8452.5</v>
      </c>
    </row>
    <row r="68" spans="1:10">
      <c r="A68" s="184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83">
        <f>G68*H68</f>
        <v>2940</v>
      </c>
    </row>
    <row r="69" spans="1:10">
      <c r="A69" s="184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83">
        <f>G69*H69</f>
        <v>7350</v>
      </c>
    </row>
    <row r="70" spans="1:10">
      <c r="A70" s="186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83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202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91" t="s">
        <v>68</v>
      </c>
    </row>
    <row r="75" spans="1:10">
      <c r="I75" s="203">
        <f>I73+I74</f>
        <v>53181.96</v>
      </c>
      <c r="J75" s="191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opLeftCell="A66" workbookViewId="0">
      <selection activeCell="E87" sqref="E8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4" t="s">
        <v>10</v>
      </c>
      <c r="C3" s="135" t="s">
        <v>330</v>
      </c>
      <c r="D3" s="136" t="s">
        <v>331</v>
      </c>
      <c r="E3" s="137" t="s">
        <v>332</v>
      </c>
      <c r="F3" s="14" t="s">
        <v>14</v>
      </c>
      <c r="G3" s="138">
        <v>15750</v>
      </c>
      <c r="H3" s="17">
        <v>0.21</v>
      </c>
      <c r="I3" s="116">
        <f t="shared" ref="I3:I66" si="0">G3*H3</f>
        <v>3307.5</v>
      </c>
    </row>
    <row r="4" customHeight="1" spans="1:9">
      <c r="A4" s="39"/>
      <c r="B4" s="139"/>
      <c r="C4" s="140"/>
      <c r="D4" s="141"/>
      <c r="E4" s="142"/>
      <c r="F4" s="14" t="s">
        <v>163</v>
      </c>
      <c r="G4" s="138">
        <f>249+376+425+249+376+425</f>
        <v>2100</v>
      </c>
      <c r="H4" s="17">
        <v>0.2</v>
      </c>
      <c r="I4" s="116">
        <f t="shared" si="0"/>
        <v>420</v>
      </c>
    </row>
    <row r="5" customHeight="1" spans="1:9">
      <c r="A5" s="39"/>
      <c r="B5" s="139"/>
      <c r="C5" s="140"/>
      <c r="D5" s="141"/>
      <c r="E5" s="142"/>
      <c r="F5" s="16" t="s">
        <v>15</v>
      </c>
      <c r="G5" s="138">
        <v>15750</v>
      </c>
      <c r="H5" s="17">
        <v>0.08</v>
      </c>
      <c r="I5" s="116">
        <f t="shared" si="0"/>
        <v>1260</v>
      </c>
    </row>
    <row r="6" customHeight="1" spans="1:9">
      <c r="A6" s="39"/>
      <c r="B6" s="143"/>
      <c r="C6" s="144"/>
      <c r="D6" s="145"/>
      <c r="E6" s="142"/>
      <c r="F6" s="14" t="s">
        <v>14</v>
      </c>
      <c r="G6" s="138">
        <v>15750</v>
      </c>
      <c r="H6" s="17">
        <v>0.21</v>
      </c>
      <c r="I6" s="116">
        <f t="shared" si="0"/>
        <v>3307.5</v>
      </c>
    </row>
    <row r="7" customHeight="1" spans="1:9">
      <c r="A7" s="39"/>
      <c r="B7" s="143"/>
      <c r="C7" s="144"/>
      <c r="D7" s="145"/>
      <c r="E7" s="142"/>
      <c r="F7" s="16" t="s">
        <v>15</v>
      </c>
      <c r="G7" s="138">
        <v>15750</v>
      </c>
      <c r="H7" s="17">
        <v>0.08</v>
      </c>
      <c r="I7" s="11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16">
        <f t="shared" si="0"/>
        <v>6300</v>
      </c>
    </row>
    <row r="9" customHeight="1" spans="1:9">
      <c r="A9" s="43"/>
      <c r="B9" s="146"/>
      <c r="C9" s="147"/>
      <c r="D9" s="148"/>
      <c r="E9" s="149"/>
      <c r="F9" s="14" t="s">
        <v>308</v>
      </c>
      <c r="G9" s="138">
        <v>31500</v>
      </c>
      <c r="H9" s="17">
        <v>0.08</v>
      </c>
      <c r="I9" s="11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1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16">
        <f t="shared" si="0"/>
        <v>420</v>
      </c>
    </row>
    <row r="12" customHeight="1" spans="1:9">
      <c r="A12" s="19"/>
      <c r="B12" s="150"/>
      <c r="C12" s="20"/>
      <c r="D12" s="22"/>
      <c r="E12" s="20"/>
      <c r="F12" s="16" t="s">
        <v>268</v>
      </c>
      <c r="G12" s="17">
        <v>5250</v>
      </c>
      <c r="H12" s="17">
        <v>0.58</v>
      </c>
      <c r="I12" s="116">
        <f t="shared" si="0"/>
        <v>3045</v>
      </c>
    </row>
    <row r="13" customHeight="1" spans="1:9">
      <c r="A13" s="19"/>
      <c r="B13" s="150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16">
        <f t="shared" si="0"/>
        <v>0</v>
      </c>
    </row>
    <row r="14" customHeight="1" spans="1:9">
      <c r="A14" s="19"/>
      <c r="B14" s="150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16">
        <f t="shared" si="0"/>
        <v>1050</v>
      </c>
    </row>
    <row r="15" customHeight="1" spans="1:9">
      <c r="A15" s="19"/>
      <c r="B15" s="150"/>
      <c r="C15" s="20"/>
      <c r="D15" s="22"/>
      <c r="E15" s="20"/>
      <c r="F15" s="14" t="s">
        <v>57</v>
      </c>
      <c r="G15" s="17">
        <v>5250</v>
      </c>
      <c r="H15" s="17">
        <v>0.24</v>
      </c>
      <c r="I15" s="116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1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1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1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1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16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16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16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16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16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16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16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16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16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16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16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16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16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16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16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16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16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16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16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33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16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16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16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16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5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5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5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5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16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16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16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16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33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16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16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16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16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16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33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33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33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19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91" ht="28.5" spans="1:11">
      <c r="A91" s="103" t="s">
        <v>141</v>
      </c>
      <c r="B91" s="103"/>
      <c r="C91" s="103"/>
      <c r="D91" s="103"/>
      <c r="E91" s="103"/>
      <c r="F91" s="103"/>
      <c r="G91" s="103"/>
      <c r="H91" s="103"/>
      <c r="I91" s="103"/>
      <c r="J91" s="103"/>
    </row>
    <row r="92" customHeight="1" spans="1:11">
      <c r="A92" s="104" t="s">
        <v>142</v>
      </c>
      <c r="B92" s="104" t="s">
        <v>143</v>
      </c>
      <c r="C92" s="104" t="s">
        <v>144</v>
      </c>
      <c r="D92" s="104" t="s">
        <v>145</v>
      </c>
      <c r="E92" s="104" t="s">
        <v>146</v>
      </c>
      <c r="F92" s="105" t="s">
        <v>147</v>
      </c>
      <c r="G92" s="104" t="s">
        <v>148</v>
      </c>
      <c r="H92" s="104" t="s">
        <v>149</v>
      </c>
      <c r="I92" s="104" t="s">
        <v>150</v>
      </c>
      <c r="J92" s="104" t="s">
        <v>151</v>
      </c>
    </row>
    <row r="93" customHeight="1" spans="1:11">
      <c r="A93" s="104"/>
      <c r="B93" s="104"/>
      <c r="C93" s="104"/>
      <c r="D93" s="104" t="s">
        <v>152</v>
      </c>
      <c r="E93" s="104"/>
      <c r="F93" s="105" t="s">
        <v>153</v>
      </c>
      <c r="G93" s="104"/>
      <c r="H93" s="104"/>
      <c r="I93" s="106" t="s">
        <v>154</v>
      </c>
      <c r="J93" s="104"/>
    </row>
    <row r="94" customHeight="1" spans="1:11">
      <c r="A94" s="107">
        <v>1</v>
      </c>
      <c r="B94" s="108">
        <v>46065</v>
      </c>
      <c r="C94" s="109" t="s">
        <v>155</v>
      </c>
      <c r="D94" s="109" t="s">
        <v>156</v>
      </c>
      <c r="E94" s="109" t="s">
        <v>157</v>
      </c>
      <c r="F94" s="109"/>
      <c r="G94" s="109" t="s">
        <v>325</v>
      </c>
      <c r="H94" s="109">
        <v>11720</v>
      </c>
      <c r="I94" s="110">
        <v>8555.6</v>
      </c>
      <c r="J94" s="152" t="s">
        <v>386</v>
      </c>
      <c r="K94" s="95">
        <v>2812.8</v>
      </c>
    </row>
    <row r="95" customHeight="1" spans="1:11">
      <c r="A95" s="111"/>
      <c r="B95" s="112"/>
      <c r="C95" s="113"/>
      <c r="D95" s="113"/>
      <c r="E95" s="113" t="s">
        <v>159</v>
      </c>
      <c r="F95" s="113"/>
      <c r="G95" s="113" t="s">
        <v>326</v>
      </c>
      <c r="H95" s="109">
        <v>11720</v>
      </c>
      <c r="I95" s="114"/>
      <c r="J95" s="153"/>
      <c r="K95" s="95">
        <v>2344</v>
      </c>
    </row>
    <row r="96" customHeight="1" spans="1:11">
      <c r="A96" s="111"/>
      <c r="B96" s="112"/>
      <c r="C96" s="113"/>
      <c r="D96" s="113"/>
      <c r="E96" s="113" t="s">
        <v>387</v>
      </c>
      <c r="F96" s="113"/>
      <c r="G96" s="113" t="s">
        <v>326</v>
      </c>
      <c r="H96" s="109">
        <v>11720</v>
      </c>
      <c r="I96" s="114"/>
      <c r="J96" s="154"/>
      <c r="K96" s="95">
        <v>3398.8</v>
      </c>
    </row>
    <row r="97" customHeight="1" spans="1:13">
      <c r="A97" s="107">
        <v>1</v>
      </c>
      <c r="B97" s="108">
        <v>46065</v>
      </c>
      <c r="C97" s="109" t="s">
        <v>155</v>
      </c>
      <c r="D97" s="109" t="s">
        <v>156</v>
      </c>
      <c r="E97" s="109" t="s">
        <v>157</v>
      </c>
      <c r="F97" s="109"/>
      <c r="G97" s="109" t="s">
        <v>325</v>
      </c>
      <c r="H97" s="109">
        <v>12042</v>
      </c>
      <c r="I97" s="110">
        <v>8790.66</v>
      </c>
      <c r="J97" s="152" t="s">
        <v>388</v>
      </c>
      <c r="K97" s="95">
        <v>2890.08</v>
      </c>
    </row>
    <row r="98" customHeight="1" spans="1:13">
      <c r="A98" s="111"/>
      <c r="B98" s="112"/>
      <c r="C98" s="113"/>
      <c r="D98" s="113"/>
      <c r="E98" s="113" t="s">
        <v>159</v>
      </c>
      <c r="F98" s="113"/>
      <c r="G98" s="113" t="s">
        <v>326</v>
      </c>
      <c r="H98" s="109">
        <v>12042</v>
      </c>
      <c r="I98" s="114"/>
      <c r="J98" s="153"/>
      <c r="K98" s="95">
        <v>2408.4</v>
      </c>
    </row>
    <row r="99" customHeight="1" spans="1:13">
      <c r="A99" s="111"/>
      <c r="B99" s="112"/>
      <c r="C99" s="113"/>
      <c r="D99" s="113"/>
      <c r="E99" s="113" t="s">
        <v>387</v>
      </c>
      <c r="F99" s="113"/>
      <c r="G99" s="113" t="s">
        <v>326</v>
      </c>
      <c r="H99" s="109">
        <v>12042</v>
      </c>
      <c r="I99" s="114"/>
      <c r="J99" s="154"/>
      <c r="K99" s="95">
        <v>3492.18</v>
      </c>
    </row>
    <row r="100" customHeight="1" spans="1:13">
      <c r="A100" s="107">
        <v>1</v>
      </c>
      <c r="B100" s="108">
        <v>46065</v>
      </c>
      <c r="C100" s="109" t="s">
        <v>155</v>
      </c>
      <c r="D100" s="109" t="s">
        <v>156</v>
      </c>
      <c r="E100" s="109" t="s">
        <v>157</v>
      </c>
      <c r="F100" s="109"/>
      <c r="G100" s="109" t="s">
        <v>325</v>
      </c>
      <c r="H100" s="109">
        <v>24960</v>
      </c>
      <c r="I100" s="110">
        <v>31449.6</v>
      </c>
      <c r="J100" s="152" t="s">
        <v>389</v>
      </c>
      <c r="K100" s="95">
        <v>4742.4</v>
      </c>
    </row>
    <row r="101" customHeight="1" spans="1:13">
      <c r="A101" s="111"/>
      <c r="B101" s="112"/>
      <c r="C101" s="113"/>
      <c r="D101" s="113"/>
      <c r="E101" s="113" t="s">
        <v>159</v>
      </c>
      <c r="F101" s="113"/>
      <c r="G101" s="113" t="s">
        <v>326</v>
      </c>
      <c r="H101" s="109">
        <v>24960</v>
      </c>
      <c r="I101" s="114"/>
      <c r="J101" s="153"/>
      <c r="K101" s="95">
        <v>4992</v>
      </c>
    </row>
    <row r="102" customHeight="1" spans="1:13">
      <c r="A102" s="111"/>
      <c r="B102" s="112"/>
      <c r="C102" s="113"/>
      <c r="D102" s="113"/>
      <c r="E102" s="113" t="s">
        <v>387</v>
      </c>
      <c r="F102" s="113"/>
      <c r="G102" s="113" t="s">
        <v>326</v>
      </c>
      <c r="H102" s="109">
        <v>24960</v>
      </c>
      <c r="I102" s="114"/>
      <c r="J102" s="153"/>
      <c r="K102" s="95">
        <v>7238.4</v>
      </c>
    </row>
    <row r="103" customHeight="1" spans="1:13">
      <c r="A103" s="111"/>
      <c r="B103" s="112"/>
      <c r="C103" s="113"/>
      <c r="D103" s="113"/>
      <c r="E103" s="113" t="s">
        <v>390</v>
      </c>
      <c r="F103" s="113"/>
      <c r="G103" s="109" t="s">
        <v>325</v>
      </c>
      <c r="H103" s="109">
        <v>24960</v>
      </c>
      <c r="I103" s="114"/>
      <c r="J103" s="154"/>
      <c r="K103" s="95">
        <v>14476.8</v>
      </c>
    </row>
    <row r="104" customHeight="1" spans="1:13">
      <c r="A104" s="107">
        <v>1</v>
      </c>
      <c r="B104" s="108">
        <v>46065</v>
      </c>
      <c r="C104" s="109" t="s">
        <v>155</v>
      </c>
      <c r="D104" s="109" t="s">
        <v>156</v>
      </c>
      <c r="E104" s="109" t="s">
        <v>157</v>
      </c>
      <c r="F104" s="109"/>
      <c r="G104" s="109" t="s">
        <v>325</v>
      </c>
      <c r="H104" s="109">
        <v>27268</v>
      </c>
      <c r="I104" s="110">
        <v>20660.82</v>
      </c>
      <c r="J104" s="109"/>
      <c r="K104" s="95">
        <v>2851.08</v>
      </c>
      <c r="M104" s="1">
        <v>136386.4</v>
      </c>
    </row>
    <row r="105" customHeight="1" spans="1:13">
      <c r="A105" s="111"/>
      <c r="B105" s="112"/>
      <c r="C105" s="113"/>
      <c r="D105" s="113"/>
      <c r="E105" s="113" t="s">
        <v>159</v>
      </c>
      <c r="F105" s="113"/>
      <c r="G105" s="113" t="s">
        <v>326</v>
      </c>
      <c r="H105" s="109">
        <v>27268</v>
      </c>
      <c r="I105" s="114"/>
      <c r="J105" s="113"/>
      <c r="K105" s="95">
        <v>5702.16</v>
      </c>
      <c r="L105" s="1" t="s">
        <v>327</v>
      </c>
      <c r="M105" s="1">
        <f>I110-M104</f>
        <v>260.76999999999</v>
      </c>
    </row>
    <row r="106" customHeight="1" spans="1:13">
      <c r="A106" s="111"/>
      <c r="B106" s="112"/>
      <c r="C106" s="113"/>
      <c r="D106" s="113"/>
      <c r="E106" s="113" t="s">
        <v>160</v>
      </c>
      <c r="F106" s="113"/>
      <c r="G106" s="113" t="s">
        <v>326</v>
      </c>
      <c r="H106" s="109">
        <v>27268</v>
      </c>
      <c r="I106" s="114"/>
      <c r="J106" s="113"/>
      <c r="K106" s="95">
        <v>12107.58</v>
      </c>
    </row>
    <row r="107" customHeight="1" spans="1:13">
      <c r="A107" s="107">
        <v>1</v>
      </c>
      <c r="B107" s="108">
        <v>46065</v>
      </c>
      <c r="C107" s="109" t="s">
        <v>155</v>
      </c>
      <c r="D107" s="109" t="s">
        <v>156</v>
      </c>
      <c r="E107" s="109" t="s">
        <v>157</v>
      </c>
      <c r="F107" s="109"/>
      <c r="G107" s="109" t="s">
        <v>325</v>
      </c>
      <c r="H107" s="109">
        <v>175606</v>
      </c>
      <c r="I107" s="110">
        <v>67190.49</v>
      </c>
      <c r="J107" s="109"/>
      <c r="K107" s="95">
        <v>18360.97</v>
      </c>
    </row>
    <row r="108" customHeight="1" spans="1:13">
      <c r="A108" s="111"/>
      <c r="B108" s="112"/>
      <c r="C108" s="113"/>
      <c r="D108" s="113"/>
      <c r="E108" s="113" t="s">
        <v>159</v>
      </c>
      <c r="F108" s="113"/>
      <c r="G108" s="113" t="s">
        <v>326</v>
      </c>
      <c r="H108" s="109">
        <v>175606</v>
      </c>
      <c r="I108" s="114"/>
      <c r="J108" s="113"/>
      <c r="K108" s="95">
        <v>36721.94</v>
      </c>
    </row>
    <row r="109" customHeight="1" spans="1:13">
      <c r="A109" s="111"/>
      <c r="B109" s="112"/>
      <c r="C109" s="113"/>
      <c r="D109" s="113"/>
      <c r="E109" s="113" t="s">
        <v>160</v>
      </c>
      <c r="F109" s="113"/>
      <c r="G109" s="113" t="s">
        <v>326</v>
      </c>
      <c r="H109" s="113">
        <v>44568</v>
      </c>
      <c r="I109" s="114"/>
      <c r="J109" s="113"/>
      <c r="K109" s="95">
        <v>12107.58</v>
      </c>
    </row>
    <row r="110" customHeight="1" spans="1:13">
      <c r="I110" s="95">
        <f>SUM(I94:I109)</f>
        <v>136647.17</v>
      </c>
      <c r="K110" s="95"/>
    </row>
  </sheetData>
  <autoFilter xmlns:etc="http://www.wps.cn/officeDocument/2017/etCustomData" ref="A1:I86" etc:filterBottomFollowUsedRange="0">
    <extLst/>
  </autoFilter>
  <mergeCells count="12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A104:A106"/>
    <mergeCell ref="A107:A109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B104:B106"/>
    <mergeCell ref="B107:B109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C104:C106"/>
    <mergeCell ref="C107:C109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D104:D106"/>
    <mergeCell ref="D107:D109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I104:I106"/>
    <mergeCell ref="I107:I109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opLeftCell="A63" workbookViewId="0">
      <selection activeCell="I78" sqref="I78:I8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4" t="s">
        <v>10</v>
      </c>
      <c r="C3" s="135" t="s">
        <v>330</v>
      </c>
      <c r="D3" s="136" t="s">
        <v>331</v>
      </c>
      <c r="E3" s="137" t="s">
        <v>332</v>
      </c>
      <c r="F3" s="14" t="s">
        <v>14</v>
      </c>
      <c r="G3" s="138">
        <v>15750</v>
      </c>
      <c r="H3" s="17">
        <v>0.21</v>
      </c>
      <c r="I3" s="116">
        <f t="shared" ref="I3:I66" si="0">G3*H3</f>
        <v>3307.5</v>
      </c>
    </row>
    <row r="4" customHeight="1" spans="1:9">
      <c r="A4" s="39"/>
      <c r="B4" s="139"/>
      <c r="C4" s="140"/>
      <c r="D4" s="141"/>
      <c r="E4" s="142"/>
      <c r="F4" s="14" t="s">
        <v>163</v>
      </c>
      <c r="G4" s="138">
        <f>249+376+425+249+376+425</f>
        <v>2100</v>
      </c>
      <c r="H4" s="17">
        <v>0.2</v>
      </c>
      <c r="I4" s="116">
        <f t="shared" si="0"/>
        <v>420</v>
      </c>
    </row>
    <row r="5" customHeight="1" spans="1:9">
      <c r="A5" s="39"/>
      <c r="B5" s="139"/>
      <c r="C5" s="140"/>
      <c r="D5" s="141"/>
      <c r="E5" s="142"/>
      <c r="F5" s="16" t="s">
        <v>15</v>
      </c>
      <c r="G5" s="138">
        <v>15750</v>
      </c>
      <c r="H5" s="17">
        <v>0.08</v>
      </c>
      <c r="I5" s="116">
        <f t="shared" si="0"/>
        <v>1260</v>
      </c>
    </row>
    <row r="6" customHeight="1" spans="1:9">
      <c r="A6" s="39"/>
      <c r="B6" s="143"/>
      <c r="C6" s="144"/>
      <c r="D6" s="145"/>
      <c r="E6" s="142"/>
      <c r="F6" s="14" t="s">
        <v>14</v>
      </c>
      <c r="G6" s="138">
        <v>15750</v>
      </c>
      <c r="H6" s="17">
        <v>0.21</v>
      </c>
      <c r="I6" s="116">
        <f t="shared" si="0"/>
        <v>3307.5</v>
      </c>
    </row>
    <row r="7" customHeight="1" spans="1:9">
      <c r="A7" s="39"/>
      <c r="B7" s="143"/>
      <c r="C7" s="144"/>
      <c r="D7" s="145"/>
      <c r="E7" s="142"/>
      <c r="F7" s="16" t="s">
        <v>15</v>
      </c>
      <c r="G7" s="138">
        <v>15750</v>
      </c>
      <c r="H7" s="17">
        <v>0.08</v>
      </c>
      <c r="I7" s="11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16">
        <f t="shared" si="0"/>
        <v>6300</v>
      </c>
    </row>
    <row r="9" customHeight="1" spans="1:9">
      <c r="A9" s="43"/>
      <c r="B9" s="146"/>
      <c r="C9" s="147"/>
      <c r="D9" s="148"/>
      <c r="E9" s="149"/>
      <c r="F9" s="14" t="s">
        <v>308</v>
      </c>
      <c r="G9" s="138">
        <v>31500</v>
      </c>
      <c r="H9" s="17">
        <v>0.08</v>
      </c>
      <c r="I9" s="11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1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16">
        <f t="shared" si="0"/>
        <v>420</v>
      </c>
    </row>
    <row r="12" customHeight="1" spans="1:9">
      <c r="A12" s="19"/>
      <c r="B12" s="150"/>
      <c r="C12" s="20"/>
      <c r="D12" s="22"/>
      <c r="E12" s="20"/>
      <c r="F12" s="16" t="s">
        <v>268</v>
      </c>
      <c r="G12" s="17">
        <v>5250</v>
      </c>
      <c r="H12" s="17">
        <v>0.58</v>
      </c>
      <c r="I12" s="116">
        <f t="shared" si="0"/>
        <v>3045</v>
      </c>
    </row>
    <row r="13" customHeight="1" spans="1:9">
      <c r="A13" s="19"/>
      <c r="B13" s="150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16">
        <f t="shared" si="0"/>
        <v>0</v>
      </c>
    </row>
    <row r="14" customHeight="1" spans="1:9">
      <c r="A14" s="19"/>
      <c r="B14" s="150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16">
        <f t="shared" si="0"/>
        <v>1050</v>
      </c>
    </row>
    <row r="15" customHeight="1" spans="1:9">
      <c r="A15" s="19"/>
      <c r="B15" s="150"/>
      <c r="C15" s="20"/>
      <c r="D15" s="22"/>
      <c r="E15" s="20"/>
      <c r="F15" s="14" t="s">
        <v>57</v>
      </c>
      <c r="G15" s="17">
        <v>5250</v>
      </c>
      <c r="H15" s="17">
        <v>0.24</v>
      </c>
      <c r="I15" s="116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1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1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1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1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16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16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16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16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16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16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16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16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16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16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16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16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16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16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16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16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16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16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16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16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16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16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16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16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5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5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5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5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16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16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16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16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16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16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16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16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16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16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51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51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51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51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51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51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16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16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16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19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87" customHeight="1" spans="1:11">
      <c r="I87" s="95">
        <v>-51488.1</v>
      </c>
      <c r="J87" s="1" t="s">
        <v>391</v>
      </c>
    </row>
    <row r="88" customHeight="1" spans="1:11">
      <c r="I88" s="31">
        <f>I86+I87</f>
        <v>128553.5179</v>
      </c>
    </row>
    <row r="91" ht="28.5" spans="1:11">
      <c r="A91" s="103" t="s">
        <v>141</v>
      </c>
      <c r="B91" s="103"/>
      <c r="C91" s="103"/>
      <c r="D91" s="103"/>
      <c r="E91" s="103"/>
      <c r="F91" s="103"/>
      <c r="G91" s="103"/>
      <c r="H91" s="103"/>
      <c r="I91" s="103"/>
      <c r="J91" s="103"/>
    </row>
    <row r="92" customHeight="1" spans="1:11">
      <c r="A92" s="104" t="s">
        <v>142</v>
      </c>
      <c r="B92" s="104" t="s">
        <v>143</v>
      </c>
      <c r="C92" s="104" t="s">
        <v>144</v>
      </c>
      <c r="D92" s="104" t="s">
        <v>145</v>
      </c>
      <c r="E92" s="104" t="s">
        <v>146</v>
      </c>
      <c r="F92" s="105" t="s">
        <v>147</v>
      </c>
      <c r="G92" s="104" t="s">
        <v>148</v>
      </c>
      <c r="H92" s="104" t="s">
        <v>149</v>
      </c>
      <c r="I92" s="104" t="s">
        <v>150</v>
      </c>
      <c r="J92" s="104" t="s">
        <v>151</v>
      </c>
    </row>
    <row r="93" customHeight="1" spans="1:11">
      <c r="A93" s="104"/>
      <c r="B93" s="104"/>
      <c r="C93" s="104"/>
      <c r="D93" s="104" t="s">
        <v>152</v>
      </c>
      <c r="E93" s="104"/>
      <c r="F93" s="105" t="s">
        <v>153</v>
      </c>
      <c r="G93" s="104"/>
      <c r="H93" s="104"/>
      <c r="I93" s="106" t="s">
        <v>154</v>
      </c>
      <c r="J93" s="104"/>
    </row>
    <row r="94" customHeight="1" spans="1:11">
      <c r="A94" s="107">
        <v>1</v>
      </c>
      <c r="B94" s="108">
        <v>46081</v>
      </c>
      <c r="C94" s="109" t="s">
        <v>155</v>
      </c>
      <c r="D94" s="109" t="s">
        <v>156</v>
      </c>
      <c r="E94" s="109" t="s">
        <v>157</v>
      </c>
      <c r="F94" s="109"/>
      <c r="G94" s="109" t="s">
        <v>325</v>
      </c>
      <c r="H94" s="109">
        <v>21258</v>
      </c>
      <c r="I94" s="110">
        <v>15518.34</v>
      </c>
      <c r="J94" s="152" t="s">
        <v>392</v>
      </c>
      <c r="K94" s="95">
        <v>5101.92</v>
      </c>
    </row>
    <row r="95" customHeight="1" spans="1:11">
      <c r="A95" s="111"/>
      <c r="B95" s="112"/>
      <c r="C95" s="113"/>
      <c r="D95" s="113"/>
      <c r="E95" s="113" t="s">
        <v>159</v>
      </c>
      <c r="F95" s="113"/>
      <c r="G95" s="113" t="s">
        <v>326</v>
      </c>
      <c r="H95" s="109">
        <v>21258</v>
      </c>
      <c r="I95" s="114"/>
      <c r="J95" s="153"/>
      <c r="K95" s="95">
        <v>4251.6</v>
      </c>
    </row>
    <row r="96" customHeight="1" spans="1:11">
      <c r="A96" s="111"/>
      <c r="B96" s="112"/>
      <c r="C96" s="113"/>
      <c r="D96" s="113"/>
      <c r="E96" s="113" t="s">
        <v>387</v>
      </c>
      <c r="F96" s="113"/>
      <c r="G96" s="113" t="s">
        <v>326</v>
      </c>
      <c r="H96" s="109">
        <v>21258</v>
      </c>
      <c r="I96" s="114"/>
      <c r="J96" s="154"/>
      <c r="K96" s="95">
        <v>6164.82</v>
      </c>
    </row>
    <row r="97" customHeight="1" spans="1:11">
      <c r="A97" s="107">
        <v>1</v>
      </c>
      <c r="B97" s="108">
        <v>46081</v>
      </c>
      <c r="C97" s="109" t="s">
        <v>155</v>
      </c>
      <c r="D97" s="109" t="s">
        <v>156</v>
      </c>
      <c r="E97" s="109" t="s">
        <v>157</v>
      </c>
      <c r="F97" s="109"/>
      <c r="G97" s="109" t="s">
        <v>325</v>
      </c>
      <c r="H97" s="109">
        <v>21466</v>
      </c>
      <c r="I97" s="110">
        <v>15670.18</v>
      </c>
      <c r="J97" s="152" t="s">
        <v>393</v>
      </c>
      <c r="K97" s="95">
        <v>5151.84</v>
      </c>
    </row>
    <row r="98" customHeight="1" spans="1:11">
      <c r="A98" s="111"/>
      <c r="B98" s="112"/>
      <c r="C98" s="113"/>
      <c r="D98" s="113"/>
      <c r="E98" s="113" t="s">
        <v>159</v>
      </c>
      <c r="F98" s="113"/>
      <c r="G98" s="113" t="s">
        <v>326</v>
      </c>
      <c r="H98" s="109">
        <v>21466</v>
      </c>
      <c r="I98" s="114"/>
      <c r="J98" s="153"/>
      <c r="K98" s="95">
        <v>4293.2</v>
      </c>
    </row>
    <row r="99" customHeight="1" spans="1:11">
      <c r="A99" s="111"/>
      <c r="B99" s="112"/>
      <c r="C99" s="113"/>
      <c r="D99" s="113"/>
      <c r="E99" s="113" t="s">
        <v>387</v>
      </c>
      <c r="F99" s="113"/>
      <c r="G99" s="113" t="s">
        <v>326</v>
      </c>
      <c r="H99" s="109">
        <v>21466</v>
      </c>
      <c r="I99" s="114"/>
      <c r="J99" s="154"/>
      <c r="K99" s="95">
        <v>6225.14</v>
      </c>
    </row>
    <row r="100" customHeight="1" spans="1:11">
      <c r="A100" s="107">
        <v>1</v>
      </c>
      <c r="B100" s="108">
        <v>46065</v>
      </c>
      <c r="C100" s="109" t="s">
        <v>155</v>
      </c>
      <c r="D100" s="109" t="s">
        <v>156</v>
      </c>
      <c r="E100" s="109" t="s">
        <v>157</v>
      </c>
      <c r="F100" s="109"/>
      <c r="G100" s="109" t="s">
        <v>325</v>
      </c>
      <c r="H100" s="109">
        <v>16639</v>
      </c>
      <c r="I100" s="110">
        <v>20299.58</v>
      </c>
      <c r="J100" s="152" t="s">
        <v>394</v>
      </c>
      <c r="K100" s="95">
        <v>3161.41</v>
      </c>
    </row>
    <row r="101" customHeight="1" spans="1:11">
      <c r="A101" s="111"/>
      <c r="B101" s="112"/>
      <c r="C101" s="113"/>
      <c r="D101" s="113"/>
      <c r="E101" s="113" t="s">
        <v>159</v>
      </c>
      <c r="F101" s="113"/>
      <c r="G101" s="113" t="s">
        <v>326</v>
      </c>
      <c r="H101" s="109">
        <v>16639</v>
      </c>
      <c r="I101" s="114"/>
      <c r="J101" s="153"/>
      <c r="K101" s="95">
        <v>2662.24</v>
      </c>
    </row>
    <row r="102" customHeight="1" spans="1:11">
      <c r="A102" s="111"/>
      <c r="B102" s="112"/>
      <c r="C102" s="113"/>
      <c r="D102" s="113"/>
      <c r="E102" s="113" t="s">
        <v>387</v>
      </c>
      <c r="F102" s="113"/>
      <c r="G102" s="113" t="s">
        <v>326</v>
      </c>
      <c r="H102" s="109">
        <v>16639</v>
      </c>
      <c r="I102" s="114"/>
      <c r="J102" s="153"/>
      <c r="K102" s="95">
        <v>4825.31</v>
      </c>
    </row>
    <row r="103" customHeight="1" spans="1:11">
      <c r="A103" s="111"/>
      <c r="B103" s="112"/>
      <c r="C103" s="113"/>
      <c r="D103" s="113"/>
      <c r="E103" s="113" t="s">
        <v>390</v>
      </c>
      <c r="F103" s="113"/>
      <c r="G103" s="109" t="s">
        <v>325</v>
      </c>
      <c r="H103" s="109">
        <v>16639</v>
      </c>
      <c r="I103" s="114"/>
      <c r="J103" s="154"/>
      <c r="K103" s="95">
        <v>9650.62</v>
      </c>
    </row>
    <row r="104" customHeight="1" spans="1:11">
      <c r="I104" s="95">
        <f>SUM(I94:I103)</f>
        <v>51488.1</v>
      </c>
      <c r="K104" s="95"/>
    </row>
    <row r="107" customHeight="1" spans="1:11">
      <c r="H107" s="95" t="s">
        <v>327</v>
      </c>
      <c r="I107" s="95">
        <f>51727-I104</f>
        <v>238.899999999994</v>
      </c>
    </row>
  </sheetData>
  <autoFilter xmlns:etc="http://www.wps.cn/officeDocument/2017/etCustomData" ref="A1:I88" etc:filterBottomFollowUsedRange="0">
    <extLst/>
  </autoFilter>
  <mergeCells count="11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opLeftCell="A30" workbookViewId="0">
      <selection activeCell="A32" sqref="A32:J3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45807</v>
      </c>
      <c r="B3" s="14" t="s">
        <v>10</v>
      </c>
      <c r="C3" s="14" t="s">
        <v>357</v>
      </c>
      <c r="D3" s="15" t="s">
        <v>358</v>
      </c>
      <c r="E3" s="115" t="s">
        <v>359</v>
      </c>
      <c r="F3" s="14" t="s">
        <v>14</v>
      </c>
      <c r="G3" s="16">
        <v>66150</v>
      </c>
      <c r="H3" s="16">
        <v>0.21</v>
      </c>
      <c r="I3" s="133">
        <f t="shared" ref="I3:I17" si="0">G3*H3</f>
        <v>13891.5</v>
      </c>
    </row>
    <row r="4" customHeight="1" spans="1:9">
      <c r="A4" s="13"/>
      <c r="B4" s="14"/>
      <c r="C4" s="14"/>
      <c r="D4" s="15"/>
      <c r="E4" s="115"/>
      <c r="F4" s="16" t="s">
        <v>15</v>
      </c>
      <c r="G4" s="16">
        <v>66150</v>
      </c>
      <c r="H4" s="16">
        <v>0.08</v>
      </c>
      <c r="I4" s="133">
        <f t="shared" si="0"/>
        <v>5292</v>
      </c>
    </row>
    <row r="5" customHeight="1" spans="1:9">
      <c r="A5" s="13"/>
      <c r="B5" s="14"/>
      <c r="C5" s="14"/>
      <c r="D5" s="15"/>
      <c r="E5" s="115"/>
      <c r="F5" s="16" t="s">
        <v>28</v>
      </c>
      <c r="G5" s="16">
        <f>66150*4</f>
        <v>264600</v>
      </c>
      <c r="H5" s="16">
        <v>0.04</v>
      </c>
      <c r="I5" s="133">
        <f t="shared" si="0"/>
        <v>10584</v>
      </c>
    </row>
    <row r="6" customHeight="1" spans="1:9">
      <c r="A6" s="13"/>
      <c r="B6" s="14"/>
      <c r="C6" s="14"/>
      <c r="D6" s="15"/>
      <c r="E6" s="115"/>
      <c r="F6" s="14" t="s">
        <v>17</v>
      </c>
      <c r="G6" s="16">
        <v>66150</v>
      </c>
      <c r="H6" s="16">
        <v>0.12</v>
      </c>
      <c r="I6" s="133">
        <f t="shared" si="0"/>
        <v>7938</v>
      </c>
    </row>
    <row r="7" customHeight="1" spans="1:9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33">
        <f t="shared" si="0"/>
        <v>9923.34</v>
      </c>
    </row>
    <row r="8" customHeight="1" spans="1:9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33">
        <f t="shared" si="0"/>
        <v>3780.32</v>
      </c>
    </row>
    <row r="9" customHeight="1" spans="1:9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33">
        <f t="shared" si="0"/>
        <v>7560.64</v>
      </c>
    </row>
    <row r="10" customHeight="1" spans="1:9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33">
        <f t="shared" si="0"/>
        <v>5670.48</v>
      </c>
    </row>
    <row r="11" customHeight="1" spans="1:9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33">
        <f t="shared" si="0"/>
        <v>10121.16</v>
      </c>
    </row>
    <row r="12" customHeight="1" spans="1:9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33">
        <f t="shared" si="0"/>
        <v>3855.68</v>
      </c>
    </row>
    <row r="13" customHeight="1" spans="1:9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33">
        <f t="shared" si="0"/>
        <v>7711.36</v>
      </c>
    </row>
    <row r="14" customHeight="1" spans="1:9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7">
        <f t="shared" si="0"/>
        <v>5783.52</v>
      </c>
    </row>
    <row r="15" customHeight="1" spans="1:9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</row>
    <row r="16" customHeight="1" spans="1:9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33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19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spans="1:10">
      <c r="F31" s="1"/>
      <c r="G31" s="1"/>
      <c r="H31" s="1"/>
      <c r="I31" s="1"/>
    </row>
    <row r="32" ht="28.5" spans="1:10">
      <c r="A32" s="103" t="s">
        <v>141</v>
      </c>
      <c r="B32" s="103"/>
      <c r="C32" s="103"/>
      <c r="D32" s="103"/>
      <c r="E32" s="103"/>
      <c r="F32" s="103"/>
      <c r="G32" s="103"/>
      <c r="H32" s="103"/>
      <c r="I32" s="103"/>
      <c r="J32" s="103"/>
    </row>
    <row r="33" customHeight="1" spans="1:11">
      <c r="A33" s="104" t="s">
        <v>142</v>
      </c>
      <c r="B33" s="104" t="s">
        <v>143</v>
      </c>
      <c r="C33" s="104" t="s">
        <v>144</v>
      </c>
      <c r="D33" s="104" t="s">
        <v>145</v>
      </c>
      <c r="E33" s="104" t="s">
        <v>146</v>
      </c>
      <c r="F33" s="105" t="s">
        <v>147</v>
      </c>
      <c r="G33" s="104" t="s">
        <v>148</v>
      </c>
      <c r="H33" s="104" t="s">
        <v>149</v>
      </c>
      <c r="I33" s="104" t="s">
        <v>150</v>
      </c>
      <c r="J33" s="104" t="s">
        <v>151</v>
      </c>
    </row>
    <row r="34" customHeight="1" spans="1:11">
      <c r="A34" s="104"/>
      <c r="B34" s="104"/>
      <c r="C34" s="104"/>
      <c r="D34" s="104" t="s">
        <v>152</v>
      </c>
      <c r="E34" s="104"/>
      <c r="F34" s="105" t="s">
        <v>153</v>
      </c>
      <c r="G34" s="104"/>
      <c r="H34" s="104"/>
      <c r="I34" s="106" t="s">
        <v>154</v>
      </c>
      <c r="J34" s="104"/>
    </row>
    <row r="35" customHeight="1" spans="1:11">
      <c r="A35" s="121">
        <v>1</v>
      </c>
      <c r="B35" s="122">
        <v>46107</v>
      </c>
      <c r="C35" s="123" t="s">
        <v>155</v>
      </c>
      <c r="D35" s="123" t="s">
        <v>396</v>
      </c>
      <c r="E35" s="104" t="s">
        <v>157</v>
      </c>
      <c r="F35" s="104"/>
      <c r="G35" s="104" t="s">
        <v>325</v>
      </c>
      <c r="H35" s="104">
        <v>14700</v>
      </c>
      <c r="I35" s="124">
        <v>10290</v>
      </c>
      <c r="J35" s="104"/>
      <c r="K35" s="1">
        <v>3087</v>
      </c>
    </row>
    <row r="36" customHeight="1" spans="1:11">
      <c r="A36" s="125"/>
      <c r="B36" s="126"/>
      <c r="C36" s="127"/>
      <c r="D36" s="127"/>
      <c r="E36" s="104" t="s">
        <v>159</v>
      </c>
      <c r="F36" s="104"/>
      <c r="G36" s="104" t="s">
        <v>326</v>
      </c>
      <c r="H36" s="104">
        <v>14700</v>
      </c>
      <c r="I36" s="128"/>
      <c r="J36" s="104"/>
      <c r="K36" s="1">
        <v>2940</v>
      </c>
    </row>
    <row r="37" customHeight="1" spans="1:11">
      <c r="A37" s="129"/>
      <c r="B37" s="130"/>
      <c r="C37" s="131"/>
      <c r="D37" s="131"/>
      <c r="E37" s="104" t="s">
        <v>387</v>
      </c>
      <c r="F37" s="104"/>
      <c r="G37" s="104" t="s">
        <v>326</v>
      </c>
      <c r="H37" s="104">
        <v>14700</v>
      </c>
      <c r="I37" s="132"/>
      <c r="J37" s="104"/>
      <c r="K37" s="1">
        <v>4263</v>
      </c>
    </row>
    <row r="38" customHeight="1" spans="1:11">
      <c r="A38" s="121">
        <v>1</v>
      </c>
      <c r="B38" s="122">
        <v>46107</v>
      </c>
      <c r="C38" s="123" t="s">
        <v>155</v>
      </c>
      <c r="D38" s="123" t="s">
        <v>396</v>
      </c>
      <c r="E38" s="104" t="s">
        <v>157</v>
      </c>
      <c r="F38" s="104"/>
      <c r="G38" s="104" t="s">
        <v>325</v>
      </c>
      <c r="H38" s="104">
        <v>30276</v>
      </c>
      <c r="I38" s="124">
        <v>33606.36</v>
      </c>
      <c r="J38" s="104"/>
      <c r="K38" s="1">
        <v>2422.08</v>
      </c>
    </row>
    <row r="39" customHeight="1" spans="1:11">
      <c r="A39" s="125"/>
      <c r="B39" s="126"/>
      <c r="C39" s="127"/>
      <c r="D39" s="127"/>
      <c r="E39" s="104" t="s">
        <v>159</v>
      </c>
      <c r="F39" s="104"/>
      <c r="G39" s="104" t="s">
        <v>326</v>
      </c>
      <c r="H39" s="104">
        <v>30276</v>
      </c>
      <c r="I39" s="128"/>
      <c r="J39" s="104"/>
      <c r="K39" s="1">
        <v>4844.16</v>
      </c>
    </row>
    <row r="40" customHeight="1" spans="1:11">
      <c r="A40" s="125"/>
      <c r="B40" s="126"/>
      <c r="C40" s="127"/>
      <c r="D40" s="127"/>
      <c r="E40" s="104" t="s">
        <v>387</v>
      </c>
      <c r="F40" s="104"/>
      <c r="G40" s="104" t="s">
        <v>326</v>
      </c>
      <c r="H40" s="104">
        <v>30276</v>
      </c>
      <c r="I40" s="128"/>
      <c r="J40" s="104"/>
      <c r="K40" s="1">
        <v>8780.04</v>
      </c>
    </row>
    <row r="41" customHeight="1" spans="1:11">
      <c r="A41" s="129"/>
      <c r="B41" s="130"/>
      <c r="C41" s="131"/>
      <c r="D41" s="131"/>
      <c r="E41" s="95" t="s">
        <v>390</v>
      </c>
      <c r="F41" s="104"/>
      <c r="G41" s="104" t="s">
        <v>325</v>
      </c>
      <c r="H41" s="104">
        <v>30276</v>
      </c>
      <c r="I41" s="132"/>
      <c r="J41" s="104"/>
      <c r="K41" s="1">
        <v>17560.08</v>
      </c>
    </row>
    <row r="42" customHeight="1" spans="1:11">
      <c r="A42" s="121">
        <v>1</v>
      </c>
      <c r="B42" s="122">
        <v>46107</v>
      </c>
      <c r="C42" s="123" t="s">
        <v>155</v>
      </c>
      <c r="D42" s="123" t="s">
        <v>396</v>
      </c>
      <c r="E42" s="104" t="s">
        <v>157</v>
      </c>
      <c r="F42" s="104"/>
      <c r="G42" s="104" t="s">
        <v>325</v>
      </c>
      <c r="H42" s="104">
        <v>915</v>
      </c>
      <c r="I42" s="124">
        <v>1015.65</v>
      </c>
      <c r="J42" s="104"/>
      <c r="K42" s="1">
        <v>73.2</v>
      </c>
    </row>
    <row r="43" customHeight="1" spans="1:11">
      <c r="A43" s="125"/>
      <c r="B43" s="126"/>
      <c r="C43" s="127"/>
      <c r="D43" s="127"/>
      <c r="E43" s="104" t="s">
        <v>159</v>
      </c>
      <c r="F43" s="104"/>
      <c r="G43" s="104" t="s">
        <v>326</v>
      </c>
      <c r="H43" s="104">
        <v>915</v>
      </c>
      <c r="I43" s="128"/>
      <c r="J43" s="104"/>
      <c r="K43" s="1">
        <v>146.4</v>
      </c>
    </row>
    <row r="44" customHeight="1" spans="1:11">
      <c r="A44" s="125"/>
      <c r="B44" s="126"/>
      <c r="C44" s="127"/>
      <c r="D44" s="127"/>
      <c r="E44" s="104" t="s">
        <v>387</v>
      </c>
      <c r="F44" s="104"/>
      <c r="G44" s="104" t="s">
        <v>326</v>
      </c>
      <c r="H44" s="104">
        <v>915</v>
      </c>
      <c r="I44" s="128"/>
      <c r="J44" s="104"/>
      <c r="K44" s="1">
        <v>265.35</v>
      </c>
    </row>
    <row r="45" customHeight="1" spans="1:11">
      <c r="A45" s="129"/>
      <c r="B45" s="130"/>
      <c r="C45" s="131"/>
      <c r="D45" s="131"/>
      <c r="E45" s="95" t="s">
        <v>390</v>
      </c>
      <c r="F45" s="104"/>
      <c r="G45" s="104" t="s">
        <v>325</v>
      </c>
      <c r="H45" s="104">
        <v>915</v>
      </c>
      <c r="I45" s="132"/>
      <c r="J45" s="104"/>
      <c r="K45" s="1">
        <v>530.7</v>
      </c>
    </row>
    <row r="46" customHeight="1" spans="1:11">
      <c r="A46" s="121">
        <v>1</v>
      </c>
      <c r="B46" s="122">
        <v>46107</v>
      </c>
      <c r="C46" s="123" t="s">
        <v>155</v>
      </c>
      <c r="D46" s="123" t="s">
        <v>396</v>
      </c>
      <c r="E46" s="104" t="s">
        <v>157</v>
      </c>
      <c r="F46" s="104"/>
      <c r="G46" s="104" t="s">
        <v>325</v>
      </c>
      <c r="H46" s="104">
        <v>20806</v>
      </c>
      <c r="I46" s="124">
        <v>23094.66</v>
      </c>
      <c r="J46" s="104"/>
      <c r="K46" s="1">
        <v>1664.48</v>
      </c>
    </row>
    <row r="47" customHeight="1" spans="1:11">
      <c r="A47" s="125"/>
      <c r="B47" s="126"/>
      <c r="C47" s="127"/>
      <c r="D47" s="127"/>
      <c r="E47" s="104" t="s">
        <v>159</v>
      </c>
      <c r="F47" s="104"/>
      <c r="G47" s="104" t="s">
        <v>326</v>
      </c>
      <c r="H47" s="104">
        <v>20806</v>
      </c>
      <c r="I47" s="128"/>
      <c r="J47" s="104"/>
      <c r="K47" s="1">
        <v>3328.96</v>
      </c>
    </row>
    <row r="48" customHeight="1" spans="1:11">
      <c r="A48" s="125"/>
      <c r="B48" s="126"/>
      <c r="C48" s="127"/>
      <c r="D48" s="127"/>
      <c r="E48" s="104" t="s">
        <v>387</v>
      </c>
      <c r="F48" s="104"/>
      <c r="G48" s="104" t="s">
        <v>326</v>
      </c>
      <c r="H48" s="104">
        <v>20806</v>
      </c>
      <c r="I48" s="128"/>
      <c r="J48" s="104"/>
      <c r="K48" s="1">
        <v>6033.74</v>
      </c>
    </row>
    <row r="49" customHeight="1" spans="1:11">
      <c r="A49" s="129"/>
      <c r="B49" s="130"/>
      <c r="C49" s="131"/>
      <c r="D49" s="131"/>
      <c r="E49" s="95" t="s">
        <v>390</v>
      </c>
      <c r="F49" s="104"/>
      <c r="G49" s="104" t="s">
        <v>325</v>
      </c>
      <c r="H49" s="104">
        <v>20806</v>
      </c>
      <c r="I49" s="132"/>
      <c r="J49" s="104"/>
      <c r="K49" s="1">
        <v>12067.48</v>
      </c>
    </row>
    <row r="50" customHeight="1" spans="1:11">
      <c r="A50" s="121">
        <v>1</v>
      </c>
      <c r="B50" s="122">
        <v>46107</v>
      </c>
      <c r="C50" s="123" t="s">
        <v>155</v>
      </c>
      <c r="D50" s="123" t="s">
        <v>396</v>
      </c>
      <c r="E50" s="104" t="s">
        <v>157</v>
      </c>
      <c r="F50" s="104"/>
      <c r="G50" s="104" t="s">
        <v>325</v>
      </c>
      <c r="H50" s="104">
        <v>325</v>
      </c>
      <c r="I50" s="124">
        <v>360.75</v>
      </c>
      <c r="J50" s="104"/>
      <c r="K50" s="1">
        <v>26</v>
      </c>
    </row>
    <row r="51" customHeight="1" spans="1:11">
      <c r="A51" s="125"/>
      <c r="B51" s="126"/>
      <c r="C51" s="127"/>
      <c r="D51" s="127"/>
      <c r="E51" s="104" t="s">
        <v>159</v>
      </c>
      <c r="F51" s="104"/>
      <c r="G51" s="104" t="s">
        <v>326</v>
      </c>
      <c r="H51" s="104">
        <v>325</v>
      </c>
      <c r="I51" s="128"/>
      <c r="J51" s="104"/>
      <c r="K51" s="1">
        <v>52</v>
      </c>
    </row>
    <row r="52" customHeight="1" spans="1:11">
      <c r="A52" s="125"/>
      <c r="B52" s="126"/>
      <c r="C52" s="127"/>
      <c r="D52" s="127"/>
      <c r="E52" s="104" t="s">
        <v>387</v>
      </c>
      <c r="F52" s="104"/>
      <c r="G52" s="104" t="s">
        <v>326</v>
      </c>
      <c r="H52" s="104">
        <v>325</v>
      </c>
      <c r="I52" s="128"/>
      <c r="J52" s="104"/>
      <c r="K52" s="1">
        <v>94.25</v>
      </c>
    </row>
    <row r="53" customHeight="1" spans="1:11">
      <c r="A53" s="129"/>
      <c r="B53" s="130"/>
      <c r="C53" s="131"/>
      <c r="D53" s="131"/>
      <c r="E53" s="95" t="s">
        <v>390</v>
      </c>
      <c r="F53" s="104"/>
      <c r="G53" s="104" t="s">
        <v>325</v>
      </c>
      <c r="H53" s="104">
        <v>325</v>
      </c>
      <c r="I53" s="132"/>
      <c r="J53" s="104"/>
      <c r="K53" s="1">
        <v>188.5</v>
      </c>
    </row>
    <row r="54" customHeight="1" spans="1:11">
      <c r="A54" s="121">
        <v>1</v>
      </c>
      <c r="B54" s="122">
        <v>46107</v>
      </c>
      <c r="C54" s="123" t="s">
        <v>155</v>
      </c>
      <c r="D54" s="123" t="s">
        <v>396</v>
      </c>
      <c r="E54" s="104" t="s">
        <v>157</v>
      </c>
      <c r="F54" s="104"/>
      <c r="G54" s="104" t="s">
        <v>325</v>
      </c>
      <c r="H54" s="104">
        <v>20050</v>
      </c>
      <c r="I54" s="124">
        <v>22255.5</v>
      </c>
      <c r="J54" s="104"/>
      <c r="K54" s="1">
        <v>1604</v>
      </c>
    </row>
    <row r="55" customHeight="1" spans="1:11">
      <c r="A55" s="125"/>
      <c r="B55" s="126"/>
      <c r="C55" s="127"/>
      <c r="D55" s="127"/>
      <c r="E55" s="104" t="s">
        <v>159</v>
      </c>
      <c r="F55" s="104"/>
      <c r="G55" s="104" t="s">
        <v>326</v>
      </c>
      <c r="H55" s="104">
        <v>20050</v>
      </c>
      <c r="I55" s="128"/>
      <c r="J55" s="104"/>
      <c r="K55" s="1">
        <v>3208</v>
      </c>
    </row>
    <row r="56" customHeight="1" spans="1:11">
      <c r="A56" s="125"/>
      <c r="B56" s="126"/>
      <c r="C56" s="127"/>
      <c r="D56" s="127"/>
      <c r="E56" s="104" t="s">
        <v>387</v>
      </c>
      <c r="F56" s="104"/>
      <c r="G56" s="104" t="s">
        <v>326</v>
      </c>
      <c r="H56" s="104">
        <v>20050</v>
      </c>
      <c r="I56" s="128"/>
      <c r="J56" s="104"/>
      <c r="K56" s="1">
        <v>5814.5</v>
      </c>
    </row>
    <row r="57" customHeight="1" spans="1:11">
      <c r="A57" s="129"/>
      <c r="B57" s="130"/>
      <c r="C57" s="131"/>
      <c r="D57" s="131"/>
      <c r="E57" s="95" t="s">
        <v>390</v>
      </c>
      <c r="F57" s="104"/>
      <c r="G57" s="104" t="s">
        <v>325</v>
      </c>
      <c r="H57" s="104">
        <v>20050</v>
      </c>
      <c r="I57" s="132"/>
      <c r="J57" s="104"/>
      <c r="K57" s="1">
        <v>11629</v>
      </c>
    </row>
    <row r="58" customHeight="1" spans="1:11">
      <c r="A58" s="121">
        <v>1</v>
      </c>
      <c r="B58" s="122">
        <v>46107</v>
      </c>
      <c r="C58" s="123" t="s">
        <v>155</v>
      </c>
      <c r="D58" s="123" t="s">
        <v>396</v>
      </c>
      <c r="E58" s="104" t="s">
        <v>157</v>
      </c>
      <c r="F58" s="104"/>
      <c r="G58" s="104" t="s">
        <v>325</v>
      </c>
      <c r="H58" s="104">
        <v>3026</v>
      </c>
      <c r="I58" s="124">
        <v>2118.2</v>
      </c>
      <c r="J58" s="104"/>
      <c r="K58" s="1">
        <v>635.46</v>
      </c>
    </row>
    <row r="59" customHeight="1" spans="1:11">
      <c r="A59" s="125"/>
      <c r="B59" s="126"/>
      <c r="C59" s="127"/>
      <c r="D59" s="127"/>
      <c r="E59" s="104" t="s">
        <v>159</v>
      </c>
      <c r="F59" s="104"/>
      <c r="G59" s="104" t="s">
        <v>326</v>
      </c>
      <c r="H59" s="104">
        <v>3026</v>
      </c>
      <c r="I59" s="128"/>
      <c r="J59" s="104"/>
      <c r="K59" s="1">
        <v>605.2</v>
      </c>
    </row>
    <row r="60" customHeight="1" spans="1:11">
      <c r="A60" s="129"/>
      <c r="B60" s="130"/>
      <c r="C60" s="131"/>
      <c r="D60" s="131"/>
      <c r="E60" s="104" t="s">
        <v>387</v>
      </c>
      <c r="F60" s="104"/>
      <c r="G60" s="104" t="s">
        <v>326</v>
      </c>
      <c r="H60" s="104">
        <v>3026</v>
      </c>
      <c r="I60" s="132"/>
      <c r="J60" s="104"/>
      <c r="K60" s="1">
        <v>877.54</v>
      </c>
    </row>
    <row r="61" customHeight="1" spans="1:11">
      <c r="A61" s="121">
        <v>1</v>
      </c>
      <c r="B61" s="122">
        <v>46107</v>
      </c>
      <c r="C61" s="123" t="s">
        <v>155</v>
      </c>
      <c r="D61" s="123" t="s">
        <v>396</v>
      </c>
      <c r="E61" s="104" t="s">
        <v>157</v>
      </c>
      <c r="F61" s="104"/>
      <c r="G61" s="104" t="s">
        <v>325</v>
      </c>
      <c r="H61" s="104">
        <v>3370</v>
      </c>
      <c r="I61" s="124">
        <v>2359</v>
      </c>
      <c r="J61" s="104"/>
      <c r="K61" s="1">
        <v>707.7</v>
      </c>
    </row>
    <row r="62" customHeight="1" spans="1:11">
      <c r="A62" s="125"/>
      <c r="B62" s="126"/>
      <c r="C62" s="127"/>
      <c r="D62" s="127"/>
      <c r="E62" s="104" t="s">
        <v>159</v>
      </c>
      <c r="F62" s="104"/>
      <c r="G62" s="104" t="s">
        <v>326</v>
      </c>
      <c r="H62" s="104">
        <v>3370</v>
      </c>
      <c r="I62" s="128"/>
      <c r="J62" s="104"/>
      <c r="K62" s="1">
        <v>674</v>
      </c>
    </row>
    <row r="63" customHeight="1" spans="1:11">
      <c r="A63" s="129"/>
      <c r="B63" s="130"/>
      <c r="C63" s="131"/>
      <c r="D63" s="131"/>
      <c r="E63" s="104" t="s">
        <v>387</v>
      </c>
      <c r="F63" s="104"/>
      <c r="G63" s="104" t="s">
        <v>326</v>
      </c>
      <c r="H63" s="104">
        <v>3370</v>
      </c>
      <c r="I63" s="132"/>
      <c r="J63" s="104"/>
      <c r="K63" s="1">
        <v>977.3</v>
      </c>
    </row>
    <row r="64" customHeight="1" spans="1:11">
      <c r="I64" s="95">
        <f>SUM(I35:I63)</f>
        <v>95100.12</v>
      </c>
      <c r="K64" s="1">
        <f>SUM(K35:K63)</f>
        <v>95100.12</v>
      </c>
    </row>
    <row r="67" customHeight="1" spans="8:9">
      <c r="I67" s="95">
        <v>95148.48</v>
      </c>
    </row>
    <row r="68" customHeight="1" spans="8:9">
      <c r="H68" s="95" t="s">
        <v>327</v>
      </c>
      <c r="I68" s="95">
        <f>I64-I67</f>
        <v>-48.3600000000006</v>
      </c>
    </row>
  </sheetData>
  <mergeCells count="64">
    <mergeCell ref="A1:I1"/>
    <mergeCell ref="A32:J32"/>
    <mergeCell ref="A3:A6"/>
    <mergeCell ref="A7:A10"/>
    <mergeCell ref="A11:A16"/>
    <mergeCell ref="A33:A34"/>
    <mergeCell ref="A35:A37"/>
    <mergeCell ref="A38:A41"/>
    <mergeCell ref="A42:A45"/>
    <mergeCell ref="A46:A49"/>
    <mergeCell ref="A50:A53"/>
    <mergeCell ref="A54:A57"/>
    <mergeCell ref="A58:A60"/>
    <mergeCell ref="A61:A63"/>
    <mergeCell ref="B3:B6"/>
    <mergeCell ref="B7:B10"/>
    <mergeCell ref="B11:B16"/>
    <mergeCell ref="B33:B34"/>
    <mergeCell ref="B35:B37"/>
    <mergeCell ref="B38:B41"/>
    <mergeCell ref="B42:B45"/>
    <mergeCell ref="B46:B49"/>
    <mergeCell ref="B50:B53"/>
    <mergeCell ref="B54:B57"/>
    <mergeCell ref="B58:B60"/>
    <mergeCell ref="B61:B63"/>
    <mergeCell ref="C3:C6"/>
    <mergeCell ref="C7:C10"/>
    <mergeCell ref="C11:C16"/>
    <mergeCell ref="C33:C34"/>
    <mergeCell ref="C35:C37"/>
    <mergeCell ref="C38:C41"/>
    <mergeCell ref="C42:C45"/>
    <mergeCell ref="C46:C49"/>
    <mergeCell ref="C50:C53"/>
    <mergeCell ref="C54:C57"/>
    <mergeCell ref="C58:C60"/>
    <mergeCell ref="C61:C63"/>
    <mergeCell ref="D3:D6"/>
    <mergeCell ref="D7:D10"/>
    <mergeCell ref="D11:D16"/>
    <mergeCell ref="D35:D37"/>
    <mergeCell ref="D38:D41"/>
    <mergeCell ref="D42:D45"/>
    <mergeCell ref="D46:D49"/>
    <mergeCell ref="D50:D53"/>
    <mergeCell ref="D54:D57"/>
    <mergeCell ref="D58:D60"/>
    <mergeCell ref="D61:D63"/>
    <mergeCell ref="E3:E6"/>
    <mergeCell ref="E7:E10"/>
    <mergeCell ref="E11:E16"/>
    <mergeCell ref="E33:E34"/>
    <mergeCell ref="G33:G34"/>
    <mergeCell ref="H33:H34"/>
    <mergeCell ref="I35:I37"/>
    <mergeCell ref="I38:I41"/>
    <mergeCell ref="I42:I45"/>
    <mergeCell ref="I46:I49"/>
    <mergeCell ref="I50:I53"/>
    <mergeCell ref="I54:I57"/>
    <mergeCell ref="I58:I60"/>
    <mergeCell ref="I61:I63"/>
    <mergeCell ref="J33:J3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M15" sqref="I14 M1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13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3">
      <c r="A3" s="13">
        <v>45807</v>
      </c>
      <c r="B3" s="14" t="s">
        <v>10</v>
      </c>
      <c r="C3" s="14" t="s">
        <v>357</v>
      </c>
      <c r="D3" s="15" t="s">
        <v>358</v>
      </c>
      <c r="E3" s="115" t="s">
        <v>359</v>
      </c>
      <c r="F3" s="14" t="s">
        <v>14</v>
      </c>
      <c r="G3" s="16">
        <v>66150</v>
      </c>
      <c r="H3" s="16">
        <v>0.21</v>
      </c>
      <c r="I3" s="116">
        <f t="shared" ref="I3:I17" si="0">G3*H3</f>
        <v>13891.5</v>
      </c>
    </row>
    <row r="4" customHeight="1" spans="1:13">
      <c r="A4" s="13"/>
      <c r="B4" s="14"/>
      <c r="C4" s="14"/>
      <c r="D4" s="15"/>
      <c r="E4" s="115"/>
      <c r="F4" s="16" t="s">
        <v>15</v>
      </c>
      <c r="G4" s="16">
        <v>66150</v>
      </c>
      <c r="H4" s="16">
        <v>0.08</v>
      </c>
      <c r="I4" s="116">
        <f t="shared" si="0"/>
        <v>5292</v>
      </c>
    </row>
    <row r="5" customHeight="1" spans="1:13">
      <c r="A5" s="13"/>
      <c r="B5" s="14"/>
      <c r="C5" s="14"/>
      <c r="D5" s="15"/>
      <c r="E5" s="115"/>
      <c r="F5" s="16" t="s">
        <v>28</v>
      </c>
      <c r="G5" s="16">
        <f>66150*4</f>
        <v>264600</v>
      </c>
      <c r="H5" s="16">
        <v>0.04</v>
      </c>
      <c r="I5" s="116">
        <f t="shared" si="0"/>
        <v>10584</v>
      </c>
    </row>
    <row r="6" customHeight="1" spans="1:13">
      <c r="A6" s="13"/>
      <c r="B6" s="14"/>
      <c r="C6" s="14"/>
      <c r="D6" s="15"/>
      <c r="E6" s="115"/>
      <c r="F6" s="14" t="s">
        <v>17</v>
      </c>
      <c r="G6" s="16">
        <v>66150</v>
      </c>
      <c r="H6" s="16">
        <v>0.12</v>
      </c>
      <c r="I6" s="116">
        <f t="shared" si="0"/>
        <v>7938</v>
      </c>
    </row>
    <row r="7" customHeight="1" spans="1:13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16">
        <f t="shared" si="0"/>
        <v>9923.34</v>
      </c>
    </row>
    <row r="8" customHeight="1" spans="1:13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16">
        <f t="shared" si="0"/>
        <v>3780.32</v>
      </c>
    </row>
    <row r="9" customHeight="1" spans="1:13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16">
        <f t="shared" si="0"/>
        <v>7560.64</v>
      </c>
    </row>
    <row r="10" customHeight="1" spans="1:13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16">
        <f t="shared" si="0"/>
        <v>5670.48</v>
      </c>
    </row>
    <row r="11" customHeight="1" spans="1:13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16">
        <f t="shared" si="0"/>
        <v>10121.16</v>
      </c>
    </row>
    <row r="12" customHeight="1" spans="1:13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16">
        <f t="shared" si="0"/>
        <v>3855.68</v>
      </c>
    </row>
    <row r="13" customHeight="1" spans="1:13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16">
        <f t="shared" si="0"/>
        <v>7711.36</v>
      </c>
    </row>
    <row r="14" customHeight="1" spans="1:13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01">
        <f t="shared" si="0"/>
        <v>5783.52</v>
      </c>
    </row>
    <row r="15" customHeight="1" spans="1:13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  <c r="J15" s="117">
        <v>26500</v>
      </c>
      <c r="K15" s="117">
        <f>H15*J15</f>
        <v>15370</v>
      </c>
      <c r="L15" s="1">
        <f>G15-J15</f>
        <v>21696</v>
      </c>
      <c r="M15" s="118">
        <f>L15*H15</f>
        <v>12583.68</v>
      </c>
    </row>
    <row r="16" customHeight="1" spans="1:13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16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19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customHeight="1" spans="1:10">
      <c r="I31" s="120">
        <v>-15400.69</v>
      </c>
      <c r="J31" s="1" t="s">
        <v>397</v>
      </c>
    </row>
    <row r="32" customHeight="1" spans="1:10">
      <c r="I32" s="31">
        <f>I30+I31</f>
        <v>18052.7079</v>
      </c>
      <c r="J32" s="1" t="s">
        <v>398</v>
      </c>
    </row>
    <row r="33" customHeight="1" spans="1:11">
      <c r="I33" s="31"/>
    </row>
    <row r="34" customHeight="1" spans="1:11">
      <c r="I34" s="31"/>
    </row>
    <row r="35" customHeight="1" spans="1:11">
      <c r="I35" s="31"/>
    </row>
    <row r="36" spans="1:11">
      <c r="F36" s="1"/>
      <c r="G36" s="1"/>
      <c r="H36" s="1"/>
      <c r="I36" s="1"/>
    </row>
    <row r="37" ht="28.5" spans="1:11">
      <c r="A37" s="103" t="s">
        <v>141</v>
      </c>
      <c r="B37" s="103"/>
      <c r="C37" s="103"/>
      <c r="D37" s="103"/>
      <c r="E37" s="103"/>
      <c r="F37" s="103"/>
      <c r="G37" s="103"/>
      <c r="H37" s="103"/>
      <c r="I37" s="103"/>
      <c r="J37" s="103"/>
    </row>
    <row r="38" customHeight="1" spans="1:11">
      <c r="A38" s="104" t="s">
        <v>142</v>
      </c>
      <c r="B38" s="104" t="s">
        <v>143</v>
      </c>
      <c r="C38" s="104" t="s">
        <v>144</v>
      </c>
      <c r="D38" s="104" t="s">
        <v>145</v>
      </c>
      <c r="E38" s="104" t="s">
        <v>146</v>
      </c>
      <c r="F38" s="105" t="s">
        <v>147</v>
      </c>
      <c r="G38" s="104" t="s">
        <v>148</v>
      </c>
      <c r="H38" s="104" t="s">
        <v>149</v>
      </c>
      <c r="I38" s="104" t="s">
        <v>150</v>
      </c>
      <c r="J38" s="104" t="s">
        <v>151</v>
      </c>
    </row>
    <row r="39" customHeight="1" spans="1:11">
      <c r="A39" s="104"/>
      <c r="B39" s="104"/>
      <c r="C39" s="104"/>
      <c r="D39" s="104" t="s">
        <v>152</v>
      </c>
      <c r="E39" s="104"/>
      <c r="F39" s="105" t="s">
        <v>153</v>
      </c>
      <c r="G39" s="104"/>
      <c r="H39" s="104"/>
      <c r="I39" s="106" t="s">
        <v>154</v>
      </c>
      <c r="J39" s="104"/>
    </row>
    <row r="40" customHeight="1" spans="1:11">
      <c r="A40" s="121">
        <v>1</v>
      </c>
      <c r="B40" s="122">
        <v>46107</v>
      </c>
      <c r="C40" s="123" t="s">
        <v>155</v>
      </c>
      <c r="D40" s="123" t="s">
        <v>399</v>
      </c>
      <c r="E40" s="104" t="s">
        <v>157</v>
      </c>
      <c r="F40" s="104" t="s">
        <v>400</v>
      </c>
      <c r="G40" s="104" t="s">
        <v>325</v>
      </c>
      <c r="H40" s="104">
        <v>36787</v>
      </c>
      <c r="I40" s="124">
        <v>15400.69</v>
      </c>
      <c r="J40" s="104"/>
      <c r="K40" s="1">
        <v>4230.51</v>
      </c>
    </row>
    <row r="41" customHeight="1" spans="1:11">
      <c r="A41" s="125"/>
      <c r="B41" s="126"/>
      <c r="C41" s="127"/>
      <c r="D41" s="127"/>
      <c r="E41" s="104" t="s">
        <v>159</v>
      </c>
      <c r="F41" s="104" t="s">
        <v>400</v>
      </c>
      <c r="G41" s="104" t="s">
        <v>326</v>
      </c>
      <c r="H41" s="104">
        <v>36787</v>
      </c>
      <c r="I41" s="128"/>
      <c r="J41" s="104"/>
      <c r="K41" s="1">
        <v>8461.01</v>
      </c>
    </row>
    <row r="42" customHeight="1" spans="1:11">
      <c r="A42" s="129"/>
      <c r="B42" s="130"/>
      <c r="C42" s="131"/>
      <c r="D42" s="131"/>
      <c r="E42" s="104" t="s">
        <v>160</v>
      </c>
      <c r="F42" s="104" t="s">
        <v>401</v>
      </c>
      <c r="G42" s="104" t="s">
        <v>326</v>
      </c>
      <c r="H42" s="104">
        <v>11779</v>
      </c>
      <c r="I42" s="132"/>
      <c r="J42" s="104"/>
      <c r="K42" s="1">
        <v>2709.17</v>
      </c>
    </row>
  </sheetData>
  <mergeCells count="29">
    <mergeCell ref="A1:I1"/>
    <mergeCell ref="A37:J37"/>
    <mergeCell ref="A3:A6"/>
    <mergeCell ref="A7:A10"/>
    <mergeCell ref="A11:A16"/>
    <mergeCell ref="A38:A39"/>
    <mergeCell ref="A40:A42"/>
    <mergeCell ref="B3:B6"/>
    <mergeCell ref="B7:B10"/>
    <mergeCell ref="B11:B16"/>
    <mergeCell ref="B38:B39"/>
    <mergeCell ref="B40:B42"/>
    <mergeCell ref="C3:C6"/>
    <mergeCell ref="C7:C10"/>
    <mergeCell ref="C11:C16"/>
    <mergeCell ref="C38:C39"/>
    <mergeCell ref="C40:C42"/>
    <mergeCell ref="D3:D6"/>
    <mergeCell ref="D7:D10"/>
    <mergeCell ref="D11:D16"/>
    <mergeCell ref="D40:D42"/>
    <mergeCell ref="E3:E6"/>
    <mergeCell ref="E7:E10"/>
    <mergeCell ref="E11:E16"/>
    <mergeCell ref="E38:E39"/>
    <mergeCell ref="G38:G39"/>
    <mergeCell ref="H38:H39"/>
    <mergeCell ref="I40:I42"/>
    <mergeCell ref="J38:J3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tabSelected="1" topLeftCell="A98" workbookViewId="0">
      <selection activeCell="F125" sqref="F12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402</v>
      </c>
      <c r="D3" s="22" t="s">
        <v>403</v>
      </c>
      <c r="E3" s="21" t="s">
        <v>404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405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406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407</v>
      </c>
      <c r="D18" s="22" t="s">
        <v>408</v>
      </c>
      <c r="E18" s="21" t="s">
        <v>409</v>
      </c>
      <c r="F18" s="14" t="s">
        <v>372</v>
      </c>
      <c r="G18" s="17">
        <v>32132</v>
      </c>
      <c r="H18" s="17">
        <v>0.21</v>
      </c>
      <c r="I18" s="101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01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01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01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01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410</v>
      </c>
      <c r="G23" s="17">
        <v>64262</v>
      </c>
      <c r="H23" s="17">
        <v>0.08</v>
      </c>
      <c r="I23" s="101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01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01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411</v>
      </c>
      <c r="E26" s="21" t="s">
        <v>412</v>
      </c>
      <c r="F26" s="14" t="s">
        <v>372</v>
      </c>
      <c r="G26" s="17">
        <v>32130</v>
      </c>
      <c r="H26" s="17">
        <v>0.21</v>
      </c>
      <c r="I26" s="101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01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01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410</v>
      </c>
      <c r="G29" s="17">
        <f>31500*1.02</f>
        <v>32130</v>
      </c>
      <c r="H29" s="17">
        <v>0.08</v>
      </c>
      <c r="I29" s="101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>31500*1.02</f>
        <v>32130</v>
      </c>
      <c r="H30" s="17">
        <v>0</v>
      </c>
      <c r="I30" s="101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01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413</v>
      </c>
      <c r="D32" s="22" t="s">
        <v>414</v>
      </c>
      <c r="E32" s="21" t="s">
        <v>415</v>
      </c>
      <c r="F32" s="14" t="s">
        <v>372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410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416</v>
      </c>
      <c r="E41" s="21" t="s">
        <v>417</v>
      </c>
      <c r="F41" s="14" t="s">
        <v>170</v>
      </c>
      <c r="G41" s="17">
        <v>6304</v>
      </c>
      <c r="H41" s="17">
        <v>0.21</v>
      </c>
      <c r="I41" s="101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01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01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418</v>
      </c>
      <c r="G44" s="17">
        <v>6304</v>
      </c>
      <c r="H44" s="17">
        <v>0.12</v>
      </c>
      <c r="I44" s="101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01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01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419</v>
      </c>
      <c r="E47" s="14" t="s">
        <v>420</v>
      </c>
      <c r="F47" s="14" t="s">
        <v>14</v>
      </c>
      <c r="G47" s="16">
        <v>7351</v>
      </c>
      <c r="H47" s="16">
        <v>0.21</v>
      </c>
      <c r="I47" s="101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01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01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01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421</v>
      </c>
      <c r="D51" s="15" t="s">
        <v>422</v>
      </c>
      <c r="E51" s="14" t="s">
        <v>423</v>
      </c>
      <c r="F51" s="14" t="s">
        <v>14</v>
      </c>
      <c r="G51" s="17">
        <v>20727</v>
      </c>
      <c r="H51" s="17">
        <v>0.21</v>
      </c>
      <c r="I51" s="101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01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01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01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424</v>
      </c>
      <c r="D55" s="22" t="s">
        <v>425</v>
      </c>
      <c r="E55" s="21" t="s">
        <v>426</v>
      </c>
      <c r="F55" s="14" t="s">
        <v>14</v>
      </c>
      <c r="G55" s="17">
        <v>5871</v>
      </c>
      <c r="H55" s="17">
        <v>0.21</v>
      </c>
      <c r="I55" s="101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01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01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01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427</v>
      </c>
      <c r="D59" s="15" t="s">
        <v>428</v>
      </c>
      <c r="E59" s="14" t="s">
        <v>429</v>
      </c>
      <c r="F59" s="14" t="s">
        <v>14</v>
      </c>
      <c r="G59" s="16">
        <v>9870</v>
      </c>
      <c r="H59" s="16">
        <v>0.21</v>
      </c>
      <c r="I59" s="101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01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430</v>
      </c>
      <c r="G61" s="16">
        <v>5380</v>
      </c>
      <c r="H61" s="16">
        <v>0.04</v>
      </c>
      <c r="I61" s="101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01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427</v>
      </c>
      <c r="D63" s="15" t="s">
        <v>431</v>
      </c>
      <c r="E63" s="14" t="s">
        <v>432</v>
      </c>
      <c r="F63" s="14" t="s">
        <v>14</v>
      </c>
      <c r="G63" s="16">
        <v>16835</v>
      </c>
      <c r="H63" s="16">
        <v>0.21</v>
      </c>
      <c r="I63" s="101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01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01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433</v>
      </c>
      <c r="E66" s="14" t="s">
        <v>434</v>
      </c>
      <c r="F66" s="14" t="s">
        <v>14</v>
      </c>
      <c r="G66" s="16">
        <v>3150</v>
      </c>
      <c r="H66" s="16">
        <v>0.21</v>
      </c>
      <c r="I66" s="101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01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01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01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435</v>
      </c>
      <c r="E70" s="14" t="s">
        <v>436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437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438</v>
      </c>
      <c r="D75" s="22" t="s">
        <v>439</v>
      </c>
      <c r="E75" s="21" t="s">
        <v>440</v>
      </c>
      <c r="F75" s="14" t="s">
        <v>372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410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427</v>
      </c>
      <c r="D81" s="22" t="s">
        <v>441</v>
      </c>
      <c r="E81" s="21" t="s">
        <v>442</v>
      </c>
      <c r="F81" s="14" t="s">
        <v>443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444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445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427</v>
      </c>
      <c r="D85" s="22" t="s">
        <v>446</v>
      </c>
      <c r="E85" s="21" t="s">
        <v>447</v>
      </c>
      <c r="F85" s="14" t="s">
        <v>448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444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445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449</v>
      </c>
      <c r="E88" s="21" t="s">
        <v>450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451</v>
      </c>
      <c r="E92" s="14" t="s">
        <v>452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01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453</v>
      </c>
      <c r="D94" s="22" t="s">
        <v>454</v>
      </c>
      <c r="E94" s="21" t="s">
        <v>455</v>
      </c>
      <c r="F94" s="14" t="s">
        <v>456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457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11">
      <c r="A97" s="19"/>
      <c r="B97" s="20"/>
      <c r="C97" s="20"/>
      <c r="D97" s="22"/>
      <c r="E97" s="20"/>
      <c r="F97" s="14" t="s">
        <v>458</v>
      </c>
      <c r="G97" s="17">
        <v>43680</v>
      </c>
      <c r="H97" s="17">
        <v>0.08</v>
      </c>
      <c r="I97" s="17">
        <f t="shared" si="1"/>
        <v>3494.4</v>
      </c>
    </row>
    <row r="98" customHeight="1" spans="1:11">
      <c r="A98" s="19"/>
      <c r="B98" s="20"/>
      <c r="C98" s="20"/>
      <c r="D98" s="22"/>
      <c r="E98" s="20"/>
      <c r="F98" s="16" t="s">
        <v>459</v>
      </c>
      <c r="G98" s="17">
        <v>43680</v>
      </c>
      <c r="H98" s="17">
        <v>0.58</v>
      </c>
      <c r="I98" s="17">
        <f t="shared" si="1"/>
        <v>25334.4</v>
      </c>
    </row>
    <row r="99" customHeight="1" spans="1:11">
      <c r="A99" s="13">
        <v>45850</v>
      </c>
      <c r="B99" s="14" t="s">
        <v>10</v>
      </c>
      <c r="C99" s="14" t="s">
        <v>427</v>
      </c>
      <c r="D99" s="15" t="s">
        <v>460</v>
      </c>
      <c r="E99" s="14" t="s">
        <v>461</v>
      </c>
      <c r="F99" s="14" t="s">
        <v>14</v>
      </c>
      <c r="G99" s="16">
        <v>10478</v>
      </c>
      <c r="H99" s="16">
        <v>0.21</v>
      </c>
      <c r="I99" s="101">
        <f t="shared" si="1"/>
        <v>2200.38</v>
      </c>
    </row>
    <row r="100" customHeight="1" spans="1:11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01">
        <f t="shared" si="1"/>
        <v>419.12</v>
      </c>
    </row>
    <row r="101" customHeight="1" spans="1:11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01">
        <f t="shared" si="1"/>
        <v>1058.88</v>
      </c>
    </row>
    <row r="102" customHeight="1" spans="1:11">
      <c r="I102" s="100">
        <f>SUM(I3:I101)</f>
        <v>584258.93</v>
      </c>
    </row>
    <row r="103" customHeight="1" spans="1:11">
      <c r="I103" s="32">
        <f>18052.7079-117549.6</f>
        <v>-99496.8921</v>
      </c>
      <c r="J103" s="1" t="s">
        <v>462</v>
      </c>
    </row>
    <row r="104" customHeight="1" spans="1:11">
      <c r="I104" s="102">
        <f>I102+I103</f>
        <v>484762.0379</v>
      </c>
    </row>
    <row r="106" customHeight="1" spans="1:11">
      <c r="A106" s="103" t="s">
        <v>141</v>
      </c>
      <c r="B106" s="103"/>
      <c r="C106" s="103"/>
      <c r="D106" s="103"/>
      <c r="E106" s="103"/>
      <c r="F106" s="103"/>
      <c r="G106" s="103"/>
      <c r="H106" s="103"/>
      <c r="I106" s="103"/>
      <c r="J106" s="103"/>
    </row>
    <row r="107" customHeight="1" spans="1:11">
      <c r="A107" s="104" t="s">
        <v>142</v>
      </c>
      <c r="B107" s="104" t="s">
        <v>143</v>
      </c>
      <c r="C107" s="104" t="s">
        <v>144</v>
      </c>
      <c r="D107" s="104" t="s">
        <v>145</v>
      </c>
      <c r="E107" s="104" t="s">
        <v>146</v>
      </c>
      <c r="F107" s="105" t="s">
        <v>147</v>
      </c>
      <c r="G107" s="104" t="s">
        <v>148</v>
      </c>
      <c r="H107" s="104" t="s">
        <v>149</v>
      </c>
      <c r="I107" s="104" t="s">
        <v>150</v>
      </c>
      <c r="J107" s="104" t="s">
        <v>151</v>
      </c>
    </row>
    <row r="108" customHeight="1" spans="1:11">
      <c r="A108" s="104"/>
      <c r="B108" s="104"/>
      <c r="C108" s="104"/>
      <c r="D108" s="104" t="s">
        <v>152</v>
      </c>
      <c r="E108" s="104"/>
      <c r="F108" s="105" t="s">
        <v>153</v>
      </c>
      <c r="G108" s="104"/>
      <c r="H108" s="104"/>
      <c r="I108" s="106" t="s">
        <v>154</v>
      </c>
      <c r="J108" s="104"/>
    </row>
    <row r="109" customHeight="1" spans="1:11">
      <c r="A109" s="107">
        <v>1</v>
      </c>
      <c r="B109" s="108">
        <v>46108</v>
      </c>
      <c r="C109" s="109" t="s">
        <v>155</v>
      </c>
      <c r="D109" s="109" t="s">
        <v>396</v>
      </c>
      <c r="E109" s="109" t="s">
        <v>157</v>
      </c>
      <c r="F109" s="109"/>
      <c r="G109" s="109" t="s">
        <v>325</v>
      </c>
      <c r="H109" s="109">
        <v>2625</v>
      </c>
      <c r="I109" s="110">
        <v>2430.75</v>
      </c>
      <c r="J109" s="109"/>
      <c r="K109" s="1">
        <v>262.5</v>
      </c>
    </row>
    <row r="110" customHeight="1" spans="1:11">
      <c r="A110" s="111"/>
      <c r="B110" s="112"/>
      <c r="C110" s="113"/>
      <c r="D110" s="113"/>
      <c r="E110" s="113" t="s">
        <v>159</v>
      </c>
      <c r="F110" s="113"/>
      <c r="G110" s="113" t="s">
        <v>326</v>
      </c>
      <c r="H110" s="113">
        <v>8085</v>
      </c>
      <c r="I110" s="114"/>
      <c r="J110" s="113"/>
      <c r="K110" s="1">
        <v>1617</v>
      </c>
    </row>
    <row r="111" customHeight="1" spans="1:11">
      <c r="A111" s="111"/>
      <c r="B111" s="112"/>
      <c r="C111" s="113"/>
      <c r="D111" s="113"/>
      <c r="E111" s="113" t="s">
        <v>160</v>
      </c>
      <c r="F111" s="113"/>
      <c r="G111" s="113" t="s">
        <v>326</v>
      </c>
      <c r="H111" s="113">
        <v>2625</v>
      </c>
      <c r="I111" s="114"/>
      <c r="J111" s="113"/>
      <c r="K111" s="1">
        <v>551.25</v>
      </c>
    </row>
    <row r="112" customHeight="1" spans="1:11">
      <c r="A112" s="111">
        <v>1</v>
      </c>
      <c r="B112" s="112">
        <v>46108</v>
      </c>
      <c r="C112" s="113" t="s">
        <v>155</v>
      </c>
      <c r="D112" s="113" t="s">
        <v>396</v>
      </c>
      <c r="E112" s="113" t="s">
        <v>157</v>
      </c>
      <c r="F112" s="113"/>
      <c r="G112" s="113" t="s">
        <v>325</v>
      </c>
      <c r="H112" s="113">
        <v>12012</v>
      </c>
      <c r="I112" s="114">
        <v>3658.4</v>
      </c>
      <c r="J112" s="113"/>
      <c r="K112" s="1">
        <v>1201.2</v>
      </c>
    </row>
    <row r="113" customHeight="1" spans="1:11">
      <c r="A113" s="111"/>
      <c r="B113" s="112"/>
      <c r="C113" s="113"/>
      <c r="D113" s="113"/>
      <c r="E113" s="113" t="s">
        <v>159</v>
      </c>
      <c r="F113" s="113"/>
      <c r="G113" s="113" t="s">
        <v>326</v>
      </c>
      <c r="H113" s="113">
        <v>6553</v>
      </c>
      <c r="I113" s="114"/>
      <c r="J113" s="113"/>
      <c r="K113" s="1">
        <v>1310.6</v>
      </c>
    </row>
    <row r="114" customHeight="1" spans="1:11">
      <c r="A114" s="111"/>
      <c r="B114" s="112"/>
      <c r="C114" s="113"/>
      <c r="D114" s="113"/>
      <c r="E114" s="113" t="s">
        <v>160</v>
      </c>
      <c r="F114" s="113"/>
      <c r="G114" s="113" t="s">
        <v>326</v>
      </c>
      <c r="H114" s="113">
        <v>5460</v>
      </c>
      <c r="I114" s="114"/>
      <c r="J114" s="113"/>
      <c r="K114" s="1">
        <v>1146.6</v>
      </c>
    </row>
    <row r="115" customHeight="1" spans="1:11">
      <c r="A115" s="111">
        <v>1</v>
      </c>
      <c r="B115" s="112">
        <v>46108</v>
      </c>
      <c r="C115" s="113" t="s">
        <v>155</v>
      </c>
      <c r="D115" s="113" t="s">
        <v>396</v>
      </c>
      <c r="E115" s="113" t="s">
        <v>157</v>
      </c>
      <c r="F115" s="113"/>
      <c r="G115" s="113" t="s">
        <v>325</v>
      </c>
      <c r="H115" s="113">
        <v>131302</v>
      </c>
      <c r="I115" s="114">
        <v>64783.75</v>
      </c>
      <c r="J115" s="113"/>
      <c r="K115" s="1">
        <v>13130.2</v>
      </c>
    </row>
    <row r="116" customHeight="1" spans="1:11">
      <c r="A116" s="111"/>
      <c r="B116" s="112"/>
      <c r="C116" s="113"/>
      <c r="D116" s="113"/>
      <c r="E116" s="113" t="s">
        <v>159</v>
      </c>
      <c r="F116" s="113"/>
      <c r="G116" s="113" t="s">
        <v>326</v>
      </c>
      <c r="H116" s="113">
        <v>193236</v>
      </c>
      <c r="I116" s="114"/>
      <c r="J116" s="113"/>
      <c r="K116" s="1">
        <v>38647.2</v>
      </c>
    </row>
    <row r="117" customHeight="1" spans="1:11">
      <c r="A117" s="111"/>
      <c r="B117" s="112"/>
      <c r="C117" s="113"/>
      <c r="D117" s="113"/>
      <c r="E117" s="113" t="s">
        <v>160</v>
      </c>
      <c r="F117" s="113"/>
      <c r="G117" s="113" t="s">
        <v>326</v>
      </c>
      <c r="H117" s="113">
        <v>61935</v>
      </c>
      <c r="I117" s="114"/>
      <c r="J117" s="113"/>
      <c r="K117" s="1">
        <v>13006.35</v>
      </c>
    </row>
    <row r="118" customHeight="1" spans="1:11">
      <c r="A118" s="111">
        <v>1</v>
      </c>
      <c r="B118" s="112">
        <v>46108</v>
      </c>
      <c r="C118" s="113" t="s">
        <v>155</v>
      </c>
      <c r="D118" s="113" t="s">
        <v>396</v>
      </c>
      <c r="E118" s="113" t="s">
        <v>157</v>
      </c>
      <c r="F118" s="113"/>
      <c r="G118" s="113" t="s">
        <v>325</v>
      </c>
      <c r="H118" s="113">
        <v>4368</v>
      </c>
      <c r="I118" s="114">
        <v>17136</v>
      </c>
      <c r="J118" s="113"/>
      <c r="K118" s="1">
        <v>436.8</v>
      </c>
    </row>
    <row r="119" customHeight="1" spans="1:11">
      <c r="A119" s="111"/>
      <c r="B119" s="112"/>
      <c r="C119" s="113"/>
      <c r="D119" s="113"/>
      <c r="E119" s="113" t="s">
        <v>159</v>
      </c>
      <c r="F119" s="113"/>
      <c r="G119" s="113" t="s">
        <v>326</v>
      </c>
      <c r="H119" s="113">
        <v>4368</v>
      </c>
      <c r="I119" s="114"/>
      <c r="J119" s="113"/>
      <c r="K119" s="1">
        <v>873.6</v>
      </c>
    </row>
    <row r="120" customHeight="1" spans="1:11">
      <c r="A120" s="111"/>
      <c r="B120" s="112"/>
      <c r="C120" s="113"/>
      <c r="D120" s="113"/>
      <c r="E120" s="113" t="s">
        <v>160</v>
      </c>
      <c r="F120" s="113"/>
      <c r="G120" s="113" t="s">
        <v>326</v>
      </c>
      <c r="H120" s="113">
        <v>75360</v>
      </c>
      <c r="I120" s="114"/>
      <c r="J120" s="113"/>
      <c r="K120" s="1">
        <v>15825.6</v>
      </c>
    </row>
    <row r="121" customHeight="1" spans="1:11">
      <c r="A121" s="111">
        <v>1</v>
      </c>
      <c r="B121" s="112">
        <v>46108</v>
      </c>
      <c r="C121" s="113" t="s">
        <v>155</v>
      </c>
      <c r="D121" s="113" t="s">
        <v>396</v>
      </c>
      <c r="E121" s="113" t="s">
        <v>160</v>
      </c>
      <c r="F121" s="113"/>
      <c r="G121" s="113" t="s">
        <v>325</v>
      </c>
      <c r="H121" s="113">
        <v>140670</v>
      </c>
      <c r="I121" s="114">
        <v>29540.7</v>
      </c>
      <c r="J121" s="113"/>
      <c r="K121" s="1">
        <v>29540.7</v>
      </c>
    </row>
    <row r="122" customHeight="1" spans="1:11">
      <c r="K122" s="1">
        <f>SUM(K109:K121)</f>
        <v>117549.6</v>
      </c>
    </row>
    <row r="125" customHeight="1" spans="1:11">
      <c r="I125" s="95">
        <f>18367.2+99157.42</f>
        <v>117524.62</v>
      </c>
    </row>
    <row r="126" customHeight="1" spans="1:11">
      <c r="H126" s="95" t="s">
        <v>327</v>
      </c>
      <c r="I126" s="95">
        <f>K122-I125</f>
        <v>24.9800000000105</v>
      </c>
    </row>
  </sheetData>
  <autoFilter xmlns:etc="http://www.wps.cn/officeDocument/2017/etCustomData" ref="A1:I110" etc:filterBottomFollowUsedRange="0">
    <extLst/>
  </autoFilter>
  <mergeCells count="124">
    <mergeCell ref="A1:I1"/>
    <mergeCell ref="A106:J106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07:A108"/>
    <mergeCell ref="A109:A111"/>
    <mergeCell ref="A112:A114"/>
    <mergeCell ref="A115:A117"/>
    <mergeCell ref="A118:A120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07:B108"/>
    <mergeCell ref="B109:B111"/>
    <mergeCell ref="B112:B114"/>
    <mergeCell ref="B115:B117"/>
    <mergeCell ref="B118:B120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07:C108"/>
    <mergeCell ref="C109:C111"/>
    <mergeCell ref="C112:C114"/>
    <mergeCell ref="C115:C117"/>
    <mergeCell ref="C118:C120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09:D111"/>
    <mergeCell ref="D112:D114"/>
    <mergeCell ref="D115:D117"/>
    <mergeCell ref="D118:D120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07:E108"/>
    <mergeCell ref="G107:G108"/>
    <mergeCell ref="H107:H108"/>
    <mergeCell ref="I109:I111"/>
    <mergeCell ref="I112:I114"/>
    <mergeCell ref="I115:I117"/>
    <mergeCell ref="I118:I120"/>
    <mergeCell ref="J107:J10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41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463</v>
      </c>
      <c r="D3" s="15" t="s">
        <v>464</v>
      </c>
      <c r="E3" s="14" t="s">
        <v>465</v>
      </c>
      <c r="F3" s="14" t="s">
        <v>170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170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170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163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466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375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335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268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268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467</v>
      </c>
      <c r="E20" s="14" t="s">
        <v>468</v>
      </c>
      <c r="F20" s="14" t="s">
        <v>170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469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470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471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472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473</v>
      </c>
      <c r="E27" s="14" t="s">
        <v>474</v>
      </c>
      <c r="F27" s="14" t="s">
        <v>170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475</v>
      </c>
      <c r="E30" s="21" t="s">
        <v>476</v>
      </c>
      <c r="F30" s="14" t="s">
        <v>170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296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297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268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335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477</v>
      </c>
      <c r="E36" s="20" t="s">
        <v>253</v>
      </c>
      <c r="F36" s="17" t="s">
        <v>478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479</v>
      </c>
      <c r="D37" s="15" t="s">
        <v>480</v>
      </c>
      <c r="E37" s="14" t="s">
        <v>481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482</v>
      </c>
      <c r="D41" s="22" t="s">
        <v>483</v>
      </c>
      <c r="E41" s="28" t="s">
        <v>484</v>
      </c>
      <c r="F41" s="23" t="s">
        <v>485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486</v>
      </c>
      <c r="E47" s="21" t="s">
        <v>487</v>
      </c>
      <c r="F47" s="14" t="s">
        <v>170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202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406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268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335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488</v>
      </c>
      <c r="E53" s="14" t="s">
        <v>489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490</v>
      </c>
      <c r="E57" s="14" t="s">
        <v>491</v>
      </c>
      <c r="F57" s="16" t="s">
        <v>492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493</v>
      </c>
      <c r="E58" s="21" t="s">
        <v>494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253</v>
      </c>
      <c r="D62" s="22" t="s">
        <v>495</v>
      </c>
      <c r="E62" s="21" t="s">
        <v>496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497</v>
      </c>
      <c r="D63" s="22" t="s">
        <v>498</v>
      </c>
      <c r="E63" s="21" t="s">
        <v>499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500</v>
      </c>
      <c r="E67" s="14" t="s">
        <v>501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100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33" workbookViewId="0">
      <selection activeCell="I65" sqref="I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502</v>
      </c>
      <c r="D3" s="15" t="s">
        <v>503</v>
      </c>
      <c r="E3" s="14" t="s">
        <v>504</v>
      </c>
      <c r="F3" s="14" t="s">
        <v>170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505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506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118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268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335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497</v>
      </c>
      <c r="D13" s="15" t="s">
        <v>507</v>
      </c>
      <c r="E13" s="14" t="s">
        <v>508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509</v>
      </c>
      <c r="D17" s="22" t="s">
        <v>510</v>
      </c>
      <c r="E17" s="21" t="s">
        <v>511</v>
      </c>
      <c r="F17" s="14" t="s">
        <v>512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513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514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515</v>
      </c>
      <c r="E21" s="21" t="s">
        <v>516</v>
      </c>
      <c r="F21" s="14" t="s">
        <v>268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354</v>
      </c>
      <c r="D22" s="15" t="s">
        <v>517</v>
      </c>
      <c r="E22" s="14" t="s">
        <v>518</v>
      </c>
      <c r="F22" s="14" t="s">
        <v>405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519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520</v>
      </c>
      <c r="D24" s="22" t="s">
        <v>521</v>
      </c>
      <c r="E24" s="21" t="s">
        <v>522</v>
      </c>
      <c r="F24" s="14" t="s">
        <v>512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513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514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523</v>
      </c>
      <c r="D28" s="22" t="s">
        <v>524</v>
      </c>
      <c r="E28" s="21" t="s">
        <v>525</v>
      </c>
      <c r="F28" s="14" t="s">
        <v>170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406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405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519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526</v>
      </c>
      <c r="E34" s="14" t="s">
        <v>527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528</v>
      </c>
      <c r="D38" s="22" t="s">
        <v>529</v>
      </c>
      <c r="E38" s="21" t="s">
        <v>530</v>
      </c>
      <c r="F38" s="14" t="s">
        <v>170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406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531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405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519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532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533</v>
      </c>
      <c r="D46" s="22" t="s">
        <v>534</v>
      </c>
      <c r="E46" s="21" t="s">
        <v>535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536</v>
      </c>
      <c r="E50" s="14" t="s">
        <v>537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538</v>
      </c>
      <c r="E54" s="21" t="s">
        <v>539</v>
      </c>
      <c r="F54" s="14" t="s">
        <v>170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406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405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519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532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540</v>
      </c>
      <c r="E61" s="23" t="s">
        <v>541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542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8" workbookViewId="0">
      <selection activeCell="I47" sqref="I4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543</v>
      </c>
      <c r="D3" s="22" t="s">
        <v>544</v>
      </c>
      <c r="E3" s="21" t="s">
        <v>545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546</v>
      </c>
      <c r="D7" s="22" t="s">
        <v>547</v>
      </c>
      <c r="E7" s="21" t="s">
        <v>548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549</v>
      </c>
      <c r="E11" s="23" t="s">
        <v>550</v>
      </c>
      <c r="F11" s="23" t="s">
        <v>170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551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552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553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542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554</v>
      </c>
      <c r="E18" s="21" t="s">
        <v>555</v>
      </c>
      <c r="F18" s="14" t="s">
        <v>170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406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405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519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556</v>
      </c>
      <c r="E24" s="21" t="s">
        <v>557</v>
      </c>
      <c r="F24" s="14" t="s">
        <v>170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406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405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519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558</v>
      </c>
      <c r="D30" s="22" t="s">
        <v>559</v>
      </c>
      <c r="E30" s="21" t="s">
        <v>560</v>
      </c>
      <c r="F30" s="14" t="s">
        <v>561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562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563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564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565</v>
      </c>
      <c r="D37" s="22" t="s">
        <v>566</v>
      </c>
      <c r="E37" s="21" t="s">
        <v>567</v>
      </c>
      <c r="F37" s="14" t="s">
        <v>170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406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405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519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568</v>
      </c>
      <c r="D43" s="15" t="s">
        <v>569</v>
      </c>
      <c r="E43" s="14" t="s">
        <v>570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30" workbookViewId="0">
      <selection activeCell="I59" sqref="I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571</v>
      </c>
      <c r="D3" s="15" t="s">
        <v>572</v>
      </c>
      <c r="E3" s="14" t="s">
        <v>573</v>
      </c>
      <c r="F3" s="14" t="s">
        <v>170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202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268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574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335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575</v>
      </c>
      <c r="D10" s="15" t="s">
        <v>576</v>
      </c>
      <c r="E10" s="14" t="s">
        <v>577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578</v>
      </c>
      <c r="D14" s="22" t="s">
        <v>579</v>
      </c>
      <c r="E14" s="21" t="s">
        <v>580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581</v>
      </c>
      <c r="D18" s="22" t="s">
        <v>582</v>
      </c>
      <c r="E18" s="21" t="s">
        <v>583</v>
      </c>
      <c r="F18" s="14" t="s">
        <v>170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406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405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519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584</v>
      </c>
      <c r="D24" s="22" t="s">
        <v>585</v>
      </c>
      <c r="E24" s="21" t="s">
        <v>586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587</v>
      </c>
      <c r="D28" s="15" t="s">
        <v>588</v>
      </c>
      <c r="E28" s="14" t="s">
        <v>589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590</v>
      </c>
      <c r="D32" s="22" t="s">
        <v>591</v>
      </c>
      <c r="E32" s="21" t="s">
        <v>592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593</v>
      </c>
      <c r="E36" s="23" t="s">
        <v>594</v>
      </c>
      <c r="F36" s="25" t="s">
        <v>551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552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595</v>
      </c>
      <c r="D38" s="22" t="s">
        <v>596</v>
      </c>
      <c r="E38" s="21" t="s">
        <v>597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598</v>
      </c>
      <c r="E42" s="21" t="s">
        <v>599</v>
      </c>
      <c r="F42" s="14" t="s">
        <v>170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406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405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519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600</v>
      </c>
      <c r="D48" s="15" t="s">
        <v>601</v>
      </c>
      <c r="E48" s="14" t="s">
        <v>602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603</v>
      </c>
      <c r="E56" s="21" t="s">
        <v>604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49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605</v>
      </c>
      <c r="D3" s="22" t="s">
        <v>606</v>
      </c>
      <c r="E3" s="21" t="s">
        <v>607</v>
      </c>
      <c r="F3" s="14" t="s">
        <v>170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170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608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609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170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163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170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170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296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268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574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335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268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574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296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268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610</v>
      </c>
      <c r="D27" s="22" t="s">
        <v>611</v>
      </c>
      <c r="E27" s="21" t="s">
        <v>612</v>
      </c>
      <c r="F27" s="14" t="s">
        <v>170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202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268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574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335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613</v>
      </c>
      <c r="E34" s="21" t="s">
        <v>614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615</v>
      </c>
      <c r="D38" s="15" t="s">
        <v>616</v>
      </c>
      <c r="E38" s="14" t="s">
        <v>617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618</v>
      </c>
      <c r="D42" s="15" t="s">
        <v>619</v>
      </c>
      <c r="E42" s="14" t="s">
        <v>620</v>
      </c>
      <c r="F42" s="14" t="s">
        <v>170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202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268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335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621</v>
      </c>
      <c r="E48" s="21" t="s">
        <v>622</v>
      </c>
      <c r="F48" s="14" t="s">
        <v>623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551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552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553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624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625</v>
      </c>
      <c r="E55" s="21" t="s">
        <v>626</v>
      </c>
      <c r="F55" s="14" t="s">
        <v>623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174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551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552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553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624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627</v>
      </c>
      <c r="E62" s="21" t="s">
        <v>628</v>
      </c>
      <c r="F62" s="14" t="s">
        <v>623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551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552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553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624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629</v>
      </c>
      <c r="E69" s="14" t="s">
        <v>630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202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0" workbookViewId="0">
      <selection activeCell="F66" sqref="F6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89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89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89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89">
        <f t="shared" si="0"/>
        <v>59235.12</v>
      </c>
    </row>
    <row r="7" customHeight="1" spans="1:9">
      <c r="A7" s="194">
        <v>45604</v>
      </c>
      <c r="B7" s="195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89">
        <f t="shared" si="0"/>
        <v>4830</v>
      </c>
    </row>
    <row r="8" customHeight="1" spans="1:9">
      <c r="A8" s="194"/>
      <c r="B8" s="195"/>
      <c r="C8" s="17"/>
      <c r="D8" s="47"/>
      <c r="E8" s="14"/>
      <c r="F8" s="16" t="s">
        <v>15</v>
      </c>
      <c r="G8" s="16">
        <v>21000</v>
      </c>
      <c r="H8" s="16">
        <v>0.08</v>
      </c>
      <c r="I8" s="189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89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89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89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89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89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89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89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89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89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89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89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89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89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89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89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89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89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89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89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89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89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89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89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89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89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89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89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89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89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89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89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89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89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89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89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89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89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89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89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89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89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89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89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89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89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89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89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89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89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89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89">
        <f t="shared" si="0"/>
        <v>693.12</v>
      </c>
    </row>
    <row r="60" customHeight="1" spans="1:10">
      <c r="H60" s="1" t="s">
        <v>105</v>
      </c>
      <c r="I60" s="196">
        <f>SUM(I3:I59)</f>
        <v>268083.215</v>
      </c>
      <c r="J60" s="191" t="s">
        <v>106</v>
      </c>
    </row>
    <row r="61" customHeight="1" spans="1:10">
      <c r="H61" s="1" t="s">
        <v>107</v>
      </c>
      <c r="I61" s="1">
        <v>122099.38</v>
      </c>
    </row>
    <row r="62" customHeight="1" spans="1:10">
      <c r="H62" s="1" t="s">
        <v>108</v>
      </c>
      <c r="I62" s="1">
        <v>127271.495</v>
      </c>
    </row>
    <row r="63" customHeight="1" spans="1:10">
      <c r="H63" s="1" t="s">
        <v>109</v>
      </c>
      <c r="I63" s="1">
        <v>96714.882</v>
      </c>
    </row>
    <row r="64" customHeight="1" spans="1:10">
      <c r="H64" s="1" t="s">
        <v>110</v>
      </c>
      <c r="I64" s="1">
        <v>83215.34</v>
      </c>
    </row>
    <row r="65" customHeight="1" spans="8:9">
      <c r="H65" s="1" t="s">
        <v>111</v>
      </c>
      <c r="I65" s="1">
        <v>259178.32</v>
      </c>
    </row>
    <row r="66" customHeight="1" spans="8:9">
      <c r="H66" s="1" t="s">
        <v>112</v>
      </c>
      <c r="I66" s="1">
        <v>370021.73</v>
      </c>
    </row>
    <row r="67" customHeight="1" spans="8:9">
      <c r="H67" s="1" t="s">
        <v>113</v>
      </c>
      <c r="I67" s="1">
        <v>151968.3421</v>
      </c>
    </row>
    <row r="68" customHeight="1" spans="8:9">
      <c r="H68" s="197" t="s">
        <v>114</v>
      </c>
      <c r="I68" s="1">
        <f>SUM(I60:I67)</f>
        <v>1478552.7041</v>
      </c>
    </row>
  </sheetData>
  <autoFilter xmlns:etc="http://www.wps.cn/officeDocument/2017/etCustomData" ref="A1:I68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workbookViewId="0">
      <selection activeCell="I3" sqref="I3:I3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631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632</v>
      </c>
      <c r="D3" s="22" t="s">
        <v>633</v>
      </c>
      <c r="E3" s="21" t="s">
        <v>634</v>
      </c>
      <c r="F3" s="14" t="s">
        <v>170</v>
      </c>
      <c r="G3" s="16">
        <v>31862</v>
      </c>
      <c r="H3" s="29">
        <v>0.21</v>
      </c>
      <c r="I3" s="17">
        <f t="shared" ref="I3:I61" si="0"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si="0"/>
        <v>2548.96</v>
      </c>
    </row>
    <row r="5" customHeight="1" spans="1:9">
      <c r="A5" s="19"/>
      <c r="B5" s="20"/>
      <c r="C5" s="14"/>
      <c r="D5" s="22"/>
      <c r="E5" s="20"/>
      <c r="F5" s="16" t="s">
        <v>163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170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174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635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636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637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638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639</v>
      </c>
      <c r="E13" s="21" t="s">
        <v>640</v>
      </c>
      <c r="F13" s="14" t="s">
        <v>170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296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268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641</v>
      </c>
      <c r="D18" s="22" t="s">
        <v>642</v>
      </c>
      <c r="E18" s="21" t="s">
        <v>643</v>
      </c>
      <c r="F18" s="14" t="s">
        <v>644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645</v>
      </c>
      <c r="D19" s="22" t="s">
        <v>646</v>
      </c>
      <c r="E19" s="21" t="s">
        <v>647</v>
      </c>
      <c r="F19" s="16" t="s">
        <v>551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552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553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624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648</v>
      </c>
      <c r="E23" s="14" t="s">
        <v>649</v>
      </c>
      <c r="F23" s="14" t="s">
        <v>623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650</v>
      </c>
      <c r="E26" s="14" t="s">
        <v>651</v>
      </c>
      <c r="F26" s="14" t="s">
        <v>623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652</v>
      </c>
      <c r="E29" s="14" t="s">
        <v>653</v>
      </c>
      <c r="F29" s="14" t="s">
        <v>623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654</v>
      </c>
      <c r="E32" s="14" t="s">
        <v>655</v>
      </c>
      <c r="F32" s="14" t="s">
        <v>623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618</v>
      </c>
      <c r="D35" s="15" t="s">
        <v>656</v>
      </c>
      <c r="E35" s="14" t="s">
        <v>657</v>
      </c>
      <c r="F35" s="16" t="s">
        <v>658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268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659</v>
      </c>
      <c r="E37" s="14" t="s">
        <v>660</v>
      </c>
      <c r="F37" s="14" t="s">
        <v>623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551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552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553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165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661</v>
      </c>
      <c r="D44" s="22" t="s">
        <v>662</v>
      </c>
      <c r="E44" s="21" t="s">
        <v>663</v>
      </c>
      <c r="F44" s="14" t="s">
        <v>170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174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635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636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637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664</v>
      </c>
      <c r="E50" s="21" t="s">
        <v>665</v>
      </c>
      <c r="F50" s="14" t="s">
        <v>623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551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552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624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666</v>
      </c>
      <c r="E56" s="14" t="s">
        <v>667</v>
      </c>
      <c r="F56" s="14" t="s">
        <v>623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551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552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624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15" workbookViewId="0">
      <selection activeCell="I60" sqref="I6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631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46038</v>
      </c>
      <c r="B3" s="20" t="s">
        <v>10</v>
      </c>
      <c r="C3" s="14">
        <v>49126</v>
      </c>
      <c r="D3" s="22" t="s">
        <v>668</v>
      </c>
      <c r="E3" s="21" t="s">
        <v>669</v>
      </c>
      <c r="F3" s="14" t="s">
        <v>623</v>
      </c>
      <c r="G3" s="16">
        <v>1560</v>
      </c>
      <c r="H3" s="29">
        <v>0.21</v>
      </c>
      <c r="I3" s="17">
        <f>G3*H3</f>
        <v>327.6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1560</v>
      </c>
      <c r="H4" s="29">
        <v>0.08</v>
      </c>
      <c r="I4" s="17">
        <f t="shared" ref="I4:I35" si="0">G4*H4</f>
        <v>124.8</v>
      </c>
    </row>
    <row r="5" customHeight="1" spans="1:9">
      <c r="A5" s="19"/>
      <c r="B5" s="20"/>
      <c r="C5" s="14"/>
      <c r="D5" s="22"/>
      <c r="E5" s="20"/>
      <c r="F5" s="16" t="s">
        <v>16</v>
      </c>
      <c r="G5" s="16">
        <f>1560*4</f>
        <v>6240</v>
      </c>
      <c r="H5" s="25">
        <v>0.04</v>
      </c>
      <c r="I5" s="17">
        <f t="shared" si="0"/>
        <v>249.6</v>
      </c>
    </row>
    <row r="6" customHeight="1" spans="1:9">
      <c r="A6" s="19"/>
      <c r="B6" s="20"/>
      <c r="C6" s="14"/>
      <c r="D6" s="22"/>
      <c r="E6" s="20"/>
      <c r="F6" s="16" t="s">
        <v>551</v>
      </c>
      <c r="G6" s="16">
        <v>1560</v>
      </c>
      <c r="H6" s="25">
        <v>0.85</v>
      </c>
      <c r="I6" s="17">
        <f t="shared" si="0"/>
        <v>1326</v>
      </c>
    </row>
    <row r="7" customHeight="1" spans="1:9">
      <c r="A7" s="19"/>
      <c r="B7" s="20"/>
      <c r="C7" s="14"/>
      <c r="D7" s="22"/>
      <c r="E7" s="20"/>
      <c r="F7" s="14" t="s">
        <v>552</v>
      </c>
      <c r="G7" s="16">
        <v>16</v>
      </c>
      <c r="H7" s="29">
        <v>0</v>
      </c>
      <c r="I7" s="17">
        <f t="shared" si="0"/>
        <v>0</v>
      </c>
    </row>
    <row r="8" customHeight="1" spans="1:9">
      <c r="A8" s="19"/>
      <c r="B8" s="20"/>
      <c r="C8" s="14"/>
      <c r="D8" s="22"/>
      <c r="E8" s="20"/>
      <c r="F8" s="16" t="s">
        <v>624</v>
      </c>
      <c r="G8" s="16">
        <v>1560</v>
      </c>
      <c r="H8" s="25">
        <v>0.12</v>
      </c>
      <c r="I8" s="17">
        <f t="shared" si="0"/>
        <v>187.2</v>
      </c>
    </row>
    <row r="9" customHeight="1" spans="1:9">
      <c r="A9" s="19">
        <v>46038</v>
      </c>
      <c r="B9" s="20" t="s">
        <v>10</v>
      </c>
      <c r="C9" s="14">
        <v>49127</v>
      </c>
      <c r="D9" s="22" t="s">
        <v>670</v>
      </c>
      <c r="E9" s="14" t="s">
        <v>671</v>
      </c>
      <c r="F9" s="14" t="s">
        <v>623</v>
      </c>
      <c r="G9" s="16">
        <v>1560</v>
      </c>
      <c r="H9" s="29">
        <v>0.21</v>
      </c>
      <c r="I9" s="17">
        <f t="shared" si="0"/>
        <v>327.6</v>
      </c>
    </row>
    <row r="10" customHeight="1" spans="1:9">
      <c r="A10" s="19"/>
      <c r="B10" s="20"/>
      <c r="C10" s="14"/>
      <c r="D10" s="22"/>
      <c r="E10" s="14"/>
      <c r="F10" s="16" t="s">
        <v>15</v>
      </c>
      <c r="G10" s="16">
        <v>1560</v>
      </c>
      <c r="H10" s="29">
        <v>0.08</v>
      </c>
      <c r="I10" s="17">
        <f t="shared" si="0"/>
        <v>124.8</v>
      </c>
    </row>
    <row r="11" customHeight="1" spans="1:9">
      <c r="A11" s="19"/>
      <c r="B11" s="20"/>
      <c r="C11" s="14"/>
      <c r="D11" s="22"/>
      <c r="E11" s="14"/>
      <c r="F11" s="16" t="s">
        <v>16</v>
      </c>
      <c r="G11" s="16">
        <f>1560*4</f>
        <v>6240</v>
      </c>
      <c r="H11" s="25">
        <v>0.04</v>
      </c>
      <c r="I11" s="17">
        <f t="shared" si="0"/>
        <v>249.6</v>
      </c>
    </row>
    <row r="12" customHeight="1" spans="1:9">
      <c r="A12" s="19"/>
      <c r="B12" s="20"/>
      <c r="C12" s="14"/>
      <c r="D12" s="22"/>
      <c r="E12" s="14"/>
      <c r="F12" s="16" t="s">
        <v>551</v>
      </c>
      <c r="G12" s="16">
        <v>1560</v>
      </c>
      <c r="H12" s="25">
        <v>0.85</v>
      </c>
      <c r="I12" s="17">
        <f t="shared" si="0"/>
        <v>1326</v>
      </c>
    </row>
    <row r="13" customHeight="1" spans="1:9">
      <c r="A13" s="19"/>
      <c r="B13" s="20"/>
      <c r="C13" s="14"/>
      <c r="D13" s="22"/>
      <c r="E13" s="14"/>
      <c r="F13" s="14" t="s">
        <v>552</v>
      </c>
      <c r="G13" s="16">
        <v>16</v>
      </c>
      <c r="H13" s="29">
        <v>0</v>
      </c>
      <c r="I13" s="17">
        <f t="shared" si="0"/>
        <v>0</v>
      </c>
    </row>
    <row r="14" customHeight="1" spans="1:9">
      <c r="A14" s="19"/>
      <c r="B14" s="20"/>
      <c r="C14" s="14"/>
      <c r="D14" s="22"/>
      <c r="E14" s="14"/>
      <c r="F14" s="16" t="s">
        <v>624</v>
      </c>
      <c r="G14" s="16">
        <v>1560</v>
      </c>
      <c r="H14" s="25">
        <v>0.12</v>
      </c>
      <c r="I14" s="17">
        <f t="shared" si="0"/>
        <v>187.2</v>
      </c>
    </row>
    <row r="15" customHeight="1" spans="1:9">
      <c r="A15" s="19">
        <v>46041</v>
      </c>
      <c r="B15" s="20" t="s">
        <v>10</v>
      </c>
      <c r="C15" s="14">
        <v>49242</v>
      </c>
      <c r="D15" s="22" t="s">
        <v>672</v>
      </c>
      <c r="E15" s="14" t="s">
        <v>673</v>
      </c>
      <c r="F15" s="16" t="s">
        <v>16</v>
      </c>
      <c r="G15" s="16">
        <f>2080*4</f>
        <v>8320</v>
      </c>
      <c r="H15" s="25">
        <v>0.04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14"/>
      <c r="F16" s="16" t="s">
        <v>268</v>
      </c>
      <c r="G16" s="16">
        <v>2080</v>
      </c>
      <c r="H16" s="25">
        <v>0.58</v>
      </c>
      <c r="I16" s="17">
        <f t="shared" si="0"/>
        <v>1206.4</v>
      </c>
    </row>
    <row r="17" customHeight="1" spans="1:9">
      <c r="A17" s="19"/>
      <c r="B17" s="20"/>
      <c r="C17" s="14"/>
      <c r="D17" s="22"/>
      <c r="E17" s="14"/>
      <c r="F17" s="16" t="s">
        <v>335</v>
      </c>
      <c r="G17" s="16">
        <f>5*10+10</f>
        <v>60</v>
      </c>
      <c r="H17" s="25">
        <v>0</v>
      </c>
      <c r="I17" s="17">
        <f t="shared" si="0"/>
        <v>0</v>
      </c>
    </row>
    <row r="18" customHeight="1" spans="1:9">
      <c r="A18" s="19"/>
      <c r="B18" s="20"/>
      <c r="C18" s="14"/>
      <c r="D18" s="22"/>
      <c r="E18" s="14"/>
      <c r="F18" s="16" t="s">
        <v>202</v>
      </c>
      <c r="G18" s="16">
        <v>2080</v>
      </c>
      <c r="H18" s="25">
        <v>0.19</v>
      </c>
      <c r="I18" s="17">
        <f t="shared" si="0"/>
        <v>395.2</v>
      </c>
    </row>
    <row r="19" customHeight="1" spans="1:9">
      <c r="A19" s="19">
        <v>46041</v>
      </c>
      <c r="B19" s="20" t="s">
        <v>10</v>
      </c>
      <c r="C19" s="14">
        <v>49244</v>
      </c>
      <c r="D19" s="22" t="s">
        <v>674</v>
      </c>
      <c r="E19" s="14" t="s">
        <v>675</v>
      </c>
      <c r="F19" s="16" t="s">
        <v>63</v>
      </c>
      <c r="G19" s="16">
        <f>2080*4</f>
        <v>8320</v>
      </c>
      <c r="H19" s="25">
        <v>0.04</v>
      </c>
      <c r="I19" s="17">
        <f t="shared" si="0"/>
        <v>332.8</v>
      </c>
    </row>
    <row r="20" customHeight="1" spans="1:9">
      <c r="A20" s="19"/>
      <c r="B20" s="20"/>
      <c r="C20" s="14"/>
      <c r="D20" s="22"/>
      <c r="E20" s="14"/>
      <c r="F20" s="16" t="s">
        <v>551</v>
      </c>
      <c r="G20" s="16">
        <v>2080</v>
      </c>
      <c r="H20" s="25">
        <v>0.85</v>
      </c>
      <c r="I20" s="17">
        <f t="shared" si="0"/>
        <v>1768</v>
      </c>
    </row>
    <row r="21" customHeight="1" spans="1:9">
      <c r="A21" s="19"/>
      <c r="B21" s="20"/>
      <c r="C21" s="14"/>
      <c r="D21" s="22"/>
      <c r="E21" s="14"/>
      <c r="F21" s="14" t="s">
        <v>552</v>
      </c>
      <c r="G21" s="16">
        <v>21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14"/>
      <c r="F22" s="16" t="s">
        <v>553</v>
      </c>
      <c r="G22" s="16">
        <f>5*10+10</f>
        <v>60</v>
      </c>
      <c r="H22" s="25">
        <v>0</v>
      </c>
      <c r="I22" s="17">
        <f t="shared" si="0"/>
        <v>0</v>
      </c>
    </row>
    <row r="23" customHeight="1" spans="1:9">
      <c r="A23" s="19"/>
      <c r="B23" s="20"/>
      <c r="C23" s="14"/>
      <c r="D23" s="22"/>
      <c r="E23" s="14"/>
      <c r="F23" s="16" t="s">
        <v>165</v>
      </c>
      <c r="G23" s="16">
        <v>2080</v>
      </c>
      <c r="H23" s="25">
        <v>0.14</v>
      </c>
      <c r="I23" s="17">
        <f t="shared" si="0"/>
        <v>291.2</v>
      </c>
    </row>
    <row r="24" customHeight="1" spans="1:9">
      <c r="A24" s="19">
        <v>46041</v>
      </c>
      <c r="B24" s="20" t="s">
        <v>10</v>
      </c>
      <c r="C24" s="14" t="s">
        <v>676</v>
      </c>
      <c r="D24" s="22" t="s">
        <v>677</v>
      </c>
      <c r="E24" s="14" t="s">
        <v>678</v>
      </c>
      <c r="F24" s="16" t="s">
        <v>63</v>
      </c>
      <c r="G24" s="16">
        <f>12480*4</f>
        <v>49920</v>
      </c>
      <c r="H24" s="25">
        <v>0.04</v>
      </c>
      <c r="I24" s="17">
        <f t="shared" si="0"/>
        <v>1996.8</v>
      </c>
    </row>
    <row r="25" customHeight="1" spans="1:9">
      <c r="A25" s="19"/>
      <c r="B25" s="20"/>
      <c r="C25" s="14"/>
      <c r="D25" s="22"/>
      <c r="E25" s="14"/>
      <c r="F25" s="16" t="s">
        <v>469</v>
      </c>
      <c r="G25" s="16">
        <v>12480</v>
      </c>
      <c r="H25" s="29">
        <v>0.027</v>
      </c>
      <c r="I25" s="17">
        <f t="shared" si="0"/>
        <v>336.96</v>
      </c>
    </row>
    <row r="26" customHeight="1" spans="1:9">
      <c r="A26" s="19"/>
      <c r="B26" s="20"/>
      <c r="C26" s="14"/>
      <c r="D26" s="22"/>
      <c r="E26" s="14"/>
      <c r="F26" s="16" t="s">
        <v>268</v>
      </c>
      <c r="G26" s="16">
        <v>12480</v>
      </c>
      <c r="H26" s="25">
        <v>0.58</v>
      </c>
      <c r="I26" s="17">
        <f t="shared" si="0"/>
        <v>7238.4</v>
      </c>
    </row>
    <row r="27" customHeight="1" spans="1:9">
      <c r="A27" s="19"/>
      <c r="B27" s="20"/>
      <c r="C27" s="14"/>
      <c r="D27" s="22"/>
      <c r="E27" s="14"/>
      <c r="F27" s="16" t="s">
        <v>335</v>
      </c>
      <c r="G27" s="16">
        <f>5*10+10</f>
        <v>60</v>
      </c>
      <c r="H27" s="25">
        <v>0</v>
      </c>
      <c r="I27" s="17">
        <f t="shared" si="0"/>
        <v>0</v>
      </c>
    </row>
    <row r="28" customHeight="1" spans="1:9">
      <c r="A28" s="19"/>
      <c r="B28" s="20"/>
      <c r="C28" s="14"/>
      <c r="D28" s="22"/>
      <c r="E28" s="14"/>
      <c r="F28" s="16" t="s">
        <v>202</v>
      </c>
      <c r="G28" s="16">
        <v>12480</v>
      </c>
      <c r="H28" s="25">
        <v>0.19</v>
      </c>
      <c r="I28" s="17">
        <f t="shared" si="0"/>
        <v>2371.2</v>
      </c>
    </row>
    <row r="29" customHeight="1" spans="1:9">
      <c r="A29" s="19">
        <v>46041</v>
      </c>
      <c r="B29" s="20" t="s">
        <v>10</v>
      </c>
      <c r="C29" s="14" t="s">
        <v>679</v>
      </c>
      <c r="D29" s="22" t="s">
        <v>680</v>
      </c>
      <c r="E29" s="14" t="s">
        <v>681</v>
      </c>
      <c r="F29" s="16" t="s">
        <v>16</v>
      </c>
      <c r="G29" s="16">
        <f>10400*4</f>
        <v>41600</v>
      </c>
      <c r="H29" s="25">
        <v>0.04</v>
      </c>
      <c r="I29" s="17">
        <f t="shared" si="0"/>
        <v>1664</v>
      </c>
    </row>
    <row r="30" customHeight="1" spans="1:9">
      <c r="A30" s="19"/>
      <c r="B30" s="20"/>
      <c r="C30" s="14"/>
      <c r="D30" s="22"/>
      <c r="E30" s="14"/>
      <c r="F30" s="16" t="s">
        <v>268</v>
      </c>
      <c r="G30" s="16">
        <v>10400</v>
      </c>
      <c r="H30" s="25">
        <v>0.58</v>
      </c>
      <c r="I30" s="17">
        <f t="shared" si="0"/>
        <v>6032</v>
      </c>
    </row>
    <row r="31" customHeight="1" spans="1:9">
      <c r="A31" s="19"/>
      <c r="B31" s="20"/>
      <c r="C31" s="14"/>
      <c r="D31" s="22"/>
      <c r="E31" s="14"/>
      <c r="F31" s="16" t="s">
        <v>335</v>
      </c>
      <c r="G31" s="16">
        <f>5*10+10</f>
        <v>60</v>
      </c>
      <c r="H31" s="25">
        <v>0</v>
      </c>
      <c r="I31" s="17">
        <f t="shared" si="0"/>
        <v>0</v>
      </c>
    </row>
    <row r="32" customHeight="1" spans="1:9">
      <c r="A32" s="19"/>
      <c r="B32" s="20"/>
      <c r="C32" s="14"/>
      <c r="D32" s="22"/>
      <c r="E32" s="14"/>
      <c r="F32" s="16" t="s">
        <v>202</v>
      </c>
      <c r="G32" s="16">
        <v>10400</v>
      </c>
      <c r="H32" s="25">
        <v>0.19</v>
      </c>
      <c r="I32" s="17">
        <f t="shared" si="0"/>
        <v>1976</v>
      </c>
    </row>
    <row r="33" customHeight="1" spans="1:9">
      <c r="A33" s="19">
        <v>46041</v>
      </c>
      <c r="B33" s="20" t="s">
        <v>10</v>
      </c>
      <c r="C33" s="14" t="s">
        <v>682</v>
      </c>
      <c r="D33" s="22" t="s">
        <v>683</v>
      </c>
      <c r="E33" s="14" t="s">
        <v>684</v>
      </c>
      <c r="F33" s="16" t="s">
        <v>16</v>
      </c>
      <c r="G33" s="16">
        <f>12480*4</f>
        <v>49920</v>
      </c>
      <c r="H33" s="25">
        <v>0.04</v>
      </c>
      <c r="I33" s="17">
        <f t="shared" si="0"/>
        <v>1996.8</v>
      </c>
    </row>
    <row r="34" customHeight="1" spans="1:9">
      <c r="A34" s="19"/>
      <c r="B34" s="20"/>
      <c r="C34" s="14"/>
      <c r="D34" s="22"/>
      <c r="E34" s="14"/>
      <c r="F34" s="16" t="s">
        <v>268</v>
      </c>
      <c r="G34" s="16">
        <v>12480</v>
      </c>
      <c r="H34" s="25">
        <v>0.58</v>
      </c>
      <c r="I34" s="17">
        <f t="shared" si="0"/>
        <v>7238.4</v>
      </c>
    </row>
    <row r="35" customHeight="1" spans="1:9">
      <c r="A35" s="19"/>
      <c r="B35" s="20"/>
      <c r="C35" s="14"/>
      <c r="D35" s="22"/>
      <c r="E35" s="14"/>
      <c r="F35" s="16" t="s">
        <v>335</v>
      </c>
      <c r="G35" s="16">
        <f>5*10+10</f>
        <v>60</v>
      </c>
      <c r="H35" s="25">
        <v>0</v>
      </c>
      <c r="I35" s="17">
        <f t="shared" si="0"/>
        <v>0</v>
      </c>
    </row>
    <row r="36" customHeight="1" spans="1:9">
      <c r="A36" s="19"/>
      <c r="B36" s="20"/>
      <c r="C36" s="14"/>
      <c r="D36" s="22"/>
      <c r="E36" s="14"/>
      <c r="F36" s="16" t="s">
        <v>202</v>
      </c>
      <c r="G36" s="16">
        <v>12480</v>
      </c>
      <c r="H36" s="25">
        <v>0.19</v>
      </c>
      <c r="I36" s="17">
        <f t="shared" ref="I36:I59" si="1">G36*H36</f>
        <v>2371.2</v>
      </c>
    </row>
    <row r="37" customHeight="1" spans="1:9">
      <c r="A37" s="19">
        <v>46043</v>
      </c>
      <c r="B37" s="20" t="s">
        <v>10</v>
      </c>
      <c r="C37" s="14">
        <v>49614</v>
      </c>
      <c r="D37" s="22" t="s">
        <v>685</v>
      </c>
      <c r="E37" s="21" t="s">
        <v>686</v>
      </c>
      <c r="F37" s="14" t="s">
        <v>623</v>
      </c>
      <c r="G37" s="16">
        <v>3120</v>
      </c>
      <c r="H37" s="29">
        <v>0.21</v>
      </c>
      <c r="I37" s="17">
        <f t="shared" si="1"/>
        <v>655.2</v>
      </c>
    </row>
    <row r="38" customHeight="1" spans="1:9">
      <c r="A38" s="19"/>
      <c r="B38" s="20"/>
      <c r="C38" s="14"/>
      <c r="D38" s="22"/>
      <c r="E38" s="20"/>
      <c r="F38" s="16" t="s">
        <v>15</v>
      </c>
      <c r="G38" s="16">
        <v>3120</v>
      </c>
      <c r="H38" s="29">
        <v>0.08</v>
      </c>
      <c r="I38" s="17">
        <f t="shared" si="1"/>
        <v>249.6</v>
      </c>
    </row>
    <row r="39" customHeight="1" spans="1:9">
      <c r="A39" s="19"/>
      <c r="B39" s="20"/>
      <c r="C39" s="14"/>
      <c r="D39" s="22"/>
      <c r="E39" s="20"/>
      <c r="F39" s="16" t="s">
        <v>16</v>
      </c>
      <c r="G39" s="16">
        <f>3120*4</f>
        <v>12480</v>
      </c>
      <c r="H39" s="25">
        <v>0.04</v>
      </c>
      <c r="I39" s="17">
        <f t="shared" si="1"/>
        <v>499.2</v>
      </c>
    </row>
    <row r="40" customHeight="1" spans="1:9">
      <c r="A40" s="19"/>
      <c r="B40" s="20"/>
      <c r="C40" s="14"/>
      <c r="D40" s="22"/>
      <c r="E40" s="20"/>
      <c r="F40" s="16" t="s">
        <v>551</v>
      </c>
      <c r="G40" s="16">
        <v>3120</v>
      </c>
      <c r="H40" s="25">
        <v>0.85</v>
      </c>
      <c r="I40" s="17">
        <f t="shared" si="1"/>
        <v>2652</v>
      </c>
    </row>
    <row r="41" customHeight="1" spans="1:9">
      <c r="A41" s="19"/>
      <c r="B41" s="20"/>
      <c r="C41" s="14"/>
      <c r="D41" s="22"/>
      <c r="E41" s="20"/>
      <c r="F41" s="14" t="s">
        <v>552</v>
      </c>
      <c r="G41" s="16">
        <v>31</v>
      </c>
      <c r="H41" s="29">
        <v>0</v>
      </c>
      <c r="I41" s="17">
        <f t="shared" si="1"/>
        <v>0</v>
      </c>
    </row>
    <row r="42" customHeight="1" spans="1:9">
      <c r="A42" s="19"/>
      <c r="B42" s="20"/>
      <c r="C42" s="14"/>
      <c r="D42" s="22"/>
      <c r="E42" s="20"/>
      <c r="F42" s="16" t="s">
        <v>624</v>
      </c>
      <c r="G42" s="16">
        <v>3120</v>
      </c>
      <c r="H42" s="25">
        <v>0.12</v>
      </c>
      <c r="I42" s="17">
        <f t="shared" si="1"/>
        <v>374.4</v>
      </c>
    </row>
    <row r="43" customHeight="1" spans="1:9">
      <c r="A43" s="19">
        <v>46046</v>
      </c>
      <c r="B43" s="20" t="s">
        <v>10</v>
      </c>
      <c r="C43" s="14">
        <v>49126</v>
      </c>
      <c r="D43" s="22" t="s">
        <v>687</v>
      </c>
      <c r="E43" s="21" t="s">
        <v>688</v>
      </c>
      <c r="F43" s="14" t="s">
        <v>623</v>
      </c>
      <c r="G43" s="16">
        <v>1040</v>
      </c>
      <c r="H43" s="29">
        <v>0.21</v>
      </c>
      <c r="I43" s="17">
        <f t="shared" si="1"/>
        <v>218.4</v>
      </c>
    </row>
    <row r="44" customHeight="1" spans="1:9">
      <c r="A44" s="19"/>
      <c r="B44" s="20"/>
      <c r="C44" s="14"/>
      <c r="D44" s="22"/>
      <c r="E44" s="20"/>
      <c r="F44" s="16" t="s">
        <v>15</v>
      </c>
      <c r="G44" s="16">
        <v>1040</v>
      </c>
      <c r="H44" s="29">
        <v>0.08</v>
      </c>
      <c r="I44" s="17">
        <f t="shared" si="1"/>
        <v>83.2</v>
      </c>
    </row>
    <row r="45" customHeight="1" spans="1:9">
      <c r="A45" s="19"/>
      <c r="B45" s="20"/>
      <c r="C45" s="14"/>
      <c r="D45" s="22"/>
      <c r="E45" s="20"/>
      <c r="F45" s="16" t="s">
        <v>16</v>
      </c>
      <c r="G45" s="16">
        <f>1040*4</f>
        <v>4160</v>
      </c>
      <c r="H45" s="25">
        <v>0.04</v>
      </c>
      <c r="I45" s="17">
        <f t="shared" si="1"/>
        <v>166.4</v>
      </c>
    </row>
    <row r="46" customHeight="1" spans="1:9">
      <c r="A46" s="19"/>
      <c r="B46" s="20"/>
      <c r="C46" s="14"/>
      <c r="D46" s="22"/>
      <c r="E46" s="20"/>
      <c r="F46" s="16" t="s">
        <v>551</v>
      </c>
      <c r="G46" s="16">
        <v>1040</v>
      </c>
      <c r="H46" s="25">
        <v>0.85</v>
      </c>
      <c r="I46" s="17">
        <f t="shared" si="1"/>
        <v>884</v>
      </c>
    </row>
    <row r="47" customHeight="1" spans="1:9">
      <c r="A47" s="19"/>
      <c r="B47" s="20"/>
      <c r="C47" s="14"/>
      <c r="D47" s="22"/>
      <c r="E47" s="20"/>
      <c r="F47" s="14" t="s">
        <v>552</v>
      </c>
      <c r="G47" s="16">
        <v>10</v>
      </c>
      <c r="H47" s="29">
        <v>0</v>
      </c>
      <c r="I47" s="17">
        <f t="shared" si="1"/>
        <v>0</v>
      </c>
    </row>
    <row r="48" customHeight="1" spans="1:9">
      <c r="A48" s="19"/>
      <c r="B48" s="20"/>
      <c r="C48" s="14"/>
      <c r="D48" s="22"/>
      <c r="E48" s="20"/>
      <c r="F48" s="16" t="s">
        <v>624</v>
      </c>
      <c r="G48" s="16">
        <v>1040</v>
      </c>
      <c r="H48" s="25">
        <v>0.12</v>
      </c>
      <c r="I48" s="17">
        <f t="shared" si="1"/>
        <v>124.8</v>
      </c>
    </row>
    <row r="49" customHeight="1" spans="1:9">
      <c r="A49" s="19">
        <v>46046</v>
      </c>
      <c r="B49" s="20" t="s">
        <v>10</v>
      </c>
      <c r="C49" s="14">
        <v>49127</v>
      </c>
      <c r="D49" s="22" t="s">
        <v>689</v>
      </c>
      <c r="E49" s="14" t="s">
        <v>690</v>
      </c>
      <c r="F49" s="14" t="s">
        <v>623</v>
      </c>
      <c r="G49" s="16">
        <v>1040</v>
      </c>
      <c r="H49" s="29">
        <v>0.21</v>
      </c>
      <c r="I49" s="17">
        <f t="shared" si="1"/>
        <v>218.4</v>
      </c>
    </row>
    <row r="50" customHeight="1" spans="1:9">
      <c r="A50" s="19"/>
      <c r="B50" s="20"/>
      <c r="C50" s="14"/>
      <c r="D50" s="22"/>
      <c r="E50" s="14"/>
      <c r="F50" s="16" t="s">
        <v>15</v>
      </c>
      <c r="G50" s="16">
        <v>1040</v>
      </c>
      <c r="H50" s="29">
        <v>0.08</v>
      </c>
      <c r="I50" s="17">
        <f t="shared" si="1"/>
        <v>83.2</v>
      </c>
    </row>
    <row r="51" customHeight="1" spans="1:9">
      <c r="A51" s="19"/>
      <c r="B51" s="20"/>
      <c r="C51" s="14"/>
      <c r="D51" s="22"/>
      <c r="E51" s="14"/>
      <c r="F51" s="16" t="s">
        <v>16</v>
      </c>
      <c r="G51" s="16">
        <f>1040*4</f>
        <v>4160</v>
      </c>
      <c r="H51" s="25">
        <v>0.04</v>
      </c>
      <c r="I51" s="17">
        <f t="shared" si="1"/>
        <v>166.4</v>
      </c>
    </row>
    <row r="52" customHeight="1" spans="1:9">
      <c r="A52" s="19"/>
      <c r="B52" s="20"/>
      <c r="C52" s="14"/>
      <c r="D52" s="22"/>
      <c r="E52" s="14"/>
      <c r="F52" s="16" t="s">
        <v>551</v>
      </c>
      <c r="G52" s="16">
        <v>1040</v>
      </c>
      <c r="H52" s="25">
        <v>0.85</v>
      </c>
      <c r="I52" s="17">
        <f t="shared" si="1"/>
        <v>884</v>
      </c>
    </row>
    <row r="53" customHeight="1" spans="1:9">
      <c r="A53" s="19"/>
      <c r="B53" s="20"/>
      <c r="C53" s="14"/>
      <c r="D53" s="22"/>
      <c r="E53" s="14"/>
      <c r="F53" s="14" t="s">
        <v>552</v>
      </c>
      <c r="G53" s="16">
        <v>10</v>
      </c>
      <c r="H53" s="29">
        <v>0</v>
      </c>
      <c r="I53" s="17">
        <f t="shared" si="1"/>
        <v>0</v>
      </c>
    </row>
    <row r="54" customHeight="1" spans="1:9">
      <c r="A54" s="19"/>
      <c r="B54" s="20"/>
      <c r="C54" s="14"/>
      <c r="D54" s="22"/>
      <c r="E54" s="14"/>
      <c r="F54" s="16" t="s">
        <v>624</v>
      </c>
      <c r="G54" s="16">
        <v>1040</v>
      </c>
      <c r="H54" s="25">
        <v>0.12</v>
      </c>
      <c r="I54" s="17">
        <f t="shared" si="1"/>
        <v>124.8</v>
      </c>
    </row>
    <row r="55" customHeight="1" spans="1:9">
      <c r="A55" s="19">
        <v>46050</v>
      </c>
      <c r="B55" s="20" t="s">
        <v>10</v>
      </c>
      <c r="C55" s="14" t="s">
        <v>691</v>
      </c>
      <c r="D55" s="22" t="s">
        <v>692</v>
      </c>
      <c r="E55" s="14" t="s">
        <v>693</v>
      </c>
      <c r="F55" s="16" t="s">
        <v>28</v>
      </c>
      <c r="G55" s="16">
        <f>12481*4</f>
        <v>49924</v>
      </c>
      <c r="H55" s="25">
        <v>0.04</v>
      </c>
      <c r="I55" s="17">
        <f t="shared" si="1"/>
        <v>1996.96</v>
      </c>
    </row>
    <row r="56" customHeight="1" spans="1:9">
      <c r="A56" s="19"/>
      <c r="B56" s="20"/>
      <c r="C56" s="14"/>
      <c r="D56" s="22"/>
      <c r="E56" s="14"/>
      <c r="F56" s="16" t="s">
        <v>694</v>
      </c>
      <c r="G56" s="16">
        <v>12481</v>
      </c>
      <c r="H56" s="25">
        <v>0.334</v>
      </c>
      <c r="I56" s="17">
        <f t="shared" si="1"/>
        <v>4168.654</v>
      </c>
    </row>
    <row r="57" customHeight="1" spans="1:9">
      <c r="A57" s="19"/>
      <c r="B57" s="20"/>
      <c r="C57" s="14"/>
      <c r="D57" s="22"/>
      <c r="E57" s="14"/>
      <c r="F57" s="16" t="s">
        <v>268</v>
      </c>
      <c r="G57" s="16">
        <v>12481</v>
      </c>
      <c r="H57" s="25">
        <v>0.58</v>
      </c>
      <c r="I57" s="17">
        <f t="shared" si="1"/>
        <v>7238.98</v>
      </c>
    </row>
    <row r="58" customHeight="1" spans="1:9">
      <c r="A58" s="19"/>
      <c r="B58" s="20"/>
      <c r="C58" s="14"/>
      <c r="D58" s="22"/>
      <c r="E58" s="14"/>
      <c r="F58" s="16" t="s">
        <v>335</v>
      </c>
      <c r="G58" s="16">
        <v>60</v>
      </c>
      <c r="H58" s="25">
        <v>0</v>
      </c>
      <c r="I58" s="17">
        <f t="shared" si="1"/>
        <v>0</v>
      </c>
    </row>
    <row r="59" customHeight="1" spans="1:9">
      <c r="A59" s="19">
        <v>46059</v>
      </c>
      <c r="B59" s="20" t="s">
        <v>10</v>
      </c>
      <c r="C59" s="14" t="s">
        <v>695</v>
      </c>
      <c r="D59" s="22" t="s">
        <v>696</v>
      </c>
      <c r="E59" s="14" t="s">
        <v>697</v>
      </c>
      <c r="F59" s="16" t="s">
        <v>698</v>
      </c>
      <c r="G59" s="16">
        <v>37440</v>
      </c>
      <c r="H59" s="25">
        <v>0.08</v>
      </c>
      <c r="I59" s="17">
        <f t="shared" si="1"/>
        <v>2995.2</v>
      </c>
    </row>
    <row r="60" customHeight="1" spans="1:9">
      <c r="E60" s="95"/>
      <c r="G60" s="96"/>
      <c r="H60" s="95"/>
      <c r="I60" s="31">
        <f>SUM(I3:I59)</f>
        <v>65762.354</v>
      </c>
    </row>
  </sheetData>
  <mergeCells count="56">
    <mergeCell ref="A1:I1"/>
    <mergeCell ref="A3:A8"/>
    <mergeCell ref="A9:A14"/>
    <mergeCell ref="A15:A18"/>
    <mergeCell ref="A19:A23"/>
    <mergeCell ref="A24:A28"/>
    <mergeCell ref="A29:A32"/>
    <mergeCell ref="A33:A36"/>
    <mergeCell ref="A37:A42"/>
    <mergeCell ref="A43:A48"/>
    <mergeCell ref="A49:A54"/>
    <mergeCell ref="A55:A58"/>
    <mergeCell ref="B3:B8"/>
    <mergeCell ref="B9:B14"/>
    <mergeCell ref="B15:B18"/>
    <mergeCell ref="B19:B23"/>
    <mergeCell ref="B24:B28"/>
    <mergeCell ref="B29:B32"/>
    <mergeCell ref="B33:B36"/>
    <mergeCell ref="B37:B42"/>
    <mergeCell ref="B43:B48"/>
    <mergeCell ref="B49:B54"/>
    <mergeCell ref="B55:B58"/>
    <mergeCell ref="C3:C8"/>
    <mergeCell ref="C9:C14"/>
    <mergeCell ref="C15:C18"/>
    <mergeCell ref="C19:C23"/>
    <mergeCell ref="C24:C28"/>
    <mergeCell ref="C29:C32"/>
    <mergeCell ref="C33:C36"/>
    <mergeCell ref="C37:C42"/>
    <mergeCell ref="C43:C48"/>
    <mergeCell ref="C49:C54"/>
    <mergeCell ref="C55:C58"/>
    <mergeCell ref="D3:D8"/>
    <mergeCell ref="D9:D14"/>
    <mergeCell ref="D15:D18"/>
    <mergeCell ref="D19:D23"/>
    <mergeCell ref="D24:D28"/>
    <mergeCell ref="D29:D32"/>
    <mergeCell ref="D33:D36"/>
    <mergeCell ref="D37:D42"/>
    <mergeCell ref="D43:D48"/>
    <mergeCell ref="D49:D54"/>
    <mergeCell ref="D55:D58"/>
    <mergeCell ref="E3:E8"/>
    <mergeCell ref="E9:E14"/>
    <mergeCell ref="E15:E18"/>
    <mergeCell ref="E19:E23"/>
    <mergeCell ref="E24:E28"/>
    <mergeCell ref="E29:E32"/>
    <mergeCell ref="E33:E36"/>
    <mergeCell ref="E37:E42"/>
    <mergeCell ref="E43:E48"/>
    <mergeCell ref="E49:E54"/>
    <mergeCell ref="E55:E5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699</v>
      </c>
    </row>
    <row r="3" spans="1:9">
      <c r="A3" s="33">
        <v>45449</v>
      </c>
      <c r="B3" s="34" t="s">
        <v>10</v>
      </c>
      <c r="C3" s="34" t="s">
        <v>253</v>
      </c>
      <c r="D3" s="35" t="s">
        <v>700</v>
      </c>
      <c r="E3" s="36" t="s">
        <v>701</v>
      </c>
      <c r="F3" s="14" t="s">
        <v>702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703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163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704</v>
      </c>
      <c r="E6" s="14" t="s">
        <v>705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706</v>
      </c>
      <c r="E8" s="14" t="s">
        <v>707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708</v>
      </c>
      <c r="E10" s="14" t="s">
        <v>709</v>
      </c>
      <c r="F10" s="14" t="s">
        <v>163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710</v>
      </c>
      <c r="E11" s="14" t="s">
        <v>711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712</v>
      </c>
      <c r="E15" s="14" t="s">
        <v>713</v>
      </c>
      <c r="F15" s="14" t="s">
        <v>163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714</v>
      </c>
      <c r="E16" s="14" t="s">
        <v>715</v>
      </c>
      <c r="F16" s="14" t="s">
        <v>702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253</v>
      </c>
      <c r="D17" s="49" t="s">
        <v>716</v>
      </c>
      <c r="E17" s="14" t="s">
        <v>717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253</v>
      </c>
      <c r="D19" s="49" t="s">
        <v>716</v>
      </c>
      <c r="E19" s="14" t="s">
        <v>718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719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253</v>
      </c>
      <c r="D21" s="49" t="s">
        <v>720</v>
      </c>
      <c r="E21" s="14" t="s">
        <v>717</v>
      </c>
      <c r="F21" s="14" t="s">
        <v>702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721</v>
      </c>
      <c r="D22" s="47" t="s">
        <v>722</v>
      </c>
      <c r="E22" s="14" t="s">
        <v>723</v>
      </c>
      <c r="F22" s="14" t="s">
        <v>724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725</v>
      </c>
      <c r="E23" s="14" t="s">
        <v>726</v>
      </c>
      <c r="F23" s="14" t="s">
        <v>727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728</v>
      </c>
      <c r="E24" s="14" t="s">
        <v>729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730</v>
      </c>
      <c r="E25" s="14" t="s">
        <v>731</v>
      </c>
      <c r="F25" s="14" t="s">
        <v>702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732</v>
      </c>
      <c r="E26" s="14" t="s">
        <v>733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734</v>
      </c>
      <c r="E27" s="14" t="s">
        <v>735</v>
      </c>
      <c r="F27" s="14" t="s">
        <v>736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737</v>
      </c>
      <c r="E28" s="14" t="s">
        <v>738</v>
      </c>
      <c r="F28" s="14" t="s">
        <v>739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740</v>
      </c>
      <c r="E29" s="14" t="s">
        <v>117</v>
      </c>
      <c r="F29" s="14" t="s">
        <v>163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741</v>
      </c>
      <c r="D30" s="47" t="s">
        <v>742</v>
      </c>
      <c r="E30" s="14" t="s">
        <v>120</v>
      </c>
      <c r="F30" s="14" t="s">
        <v>163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131</v>
      </c>
      <c r="E31" s="14" t="s">
        <v>132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743</v>
      </c>
      <c r="D32" s="49" t="s">
        <v>744</v>
      </c>
      <c r="E32" s="14" t="s">
        <v>745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161</v>
      </c>
      <c r="E34" s="14" t="s">
        <v>162</v>
      </c>
      <c r="F34" s="21" t="s">
        <v>170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703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746</v>
      </c>
      <c r="E37" s="14" t="s">
        <v>747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748</v>
      </c>
      <c r="E41" s="58" t="s">
        <v>749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750</v>
      </c>
      <c r="E44" s="58" t="s">
        <v>751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253</v>
      </c>
      <c r="D47" s="66" t="s">
        <v>752</v>
      </c>
      <c r="E47" s="67" t="s">
        <v>753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253</v>
      </c>
      <c r="D48" s="59" t="s">
        <v>754</v>
      </c>
      <c r="E48" s="69" t="s">
        <v>755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209</v>
      </c>
      <c r="D49" s="72" t="s">
        <v>210</v>
      </c>
      <c r="E49" s="71" t="s">
        <v>211</v>
      </c>
      <c r="F49" s="60" t="s">
        <v>217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218</v>
      </c>
      <c r="D51" s="77" t="s">
        <v>219</v>
      </c>
      <c r="E51" s="71" t="s">
        <v>220</v>
      </c>
      <c r="F51" s="60" t="s">
        <v>217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221</v>
      </c>
      <c r="D53" s="77" t="s">
        <v>222</v>
      </c>
      <c r="E53" s="71" t="s">
        <v>223</v>
      </c>
      <c r="F53" s="60" t="s">
        <v>217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253</v>
      </c>
      <c r="D55" s="59" t="s">
        <v>756</v>
      </c>
      <c r="E55" s="58" t="s">
        <v>757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758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174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118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759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237</v>
      </c>
      <c r="D60" s="77" t="s">
        <v>238</v>
      </c>
      <c r="E60" s="71" t="s">
        <v>239</v>
      </c>
      <c r="F60" s="60" t="s">
        <v>217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760</v>
      </c>
      <c r="D62" s="59" t="s">
        <v>761</v>
      </c>
      <c r="E62" s="58" t="s">
        <v>762</v>
      </c>
      <c r="F62" s="60" t="s">
        <v>163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262</v>
      </c>
      <c r="D63" s="59" t="s">
        <v>263</v>
      </c>
      <c r="E63" s="58" t="s">
        <v>264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272</v>
      </c>
      <c r="D65" s="59" t="s">
        <v>273</v>
      </c>
      <c r="E65" s="58" t="s">
        <v>274</v>
      </c>
      <c r="F65" s="60" t="s">
        <v>163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278</v>
      </c>
      <c r="E66" s="60" t="s">
        <v>279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763</v>
      </c>
      <c r="E68" s="88" t="s">
        <v>764</v>
      </c>
      <c r="F68" s="89" t="s">
        <v>765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293</v>
      </c>
      <c r="D70" s="94" t="s">
        <v>766</v>
      </c>
      <c r="E70" s="88" t="s">
        <v>767</v>
      </c>
      <c r="F70" s="89" t="s">
        <v>268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28" workbookViewId="0">
      <selection activeCell="I44" sqref="I44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699</v>
      </c>
    </row>
    <row r="3" ht="42" spans="1:9">
      <c r="A3" s="13">
        <v>45839</v>
      </c>
      <c r="B3" s="14" t="s">
        <v>10</v>
      </c>
      <c r="C3" s="14" t="s">
        <v>427</v>
      </c>
      <c r="D3" s="15" t="s">
        <v>768</v>
      </c>
      <c r="E3" s="14" t="s">
        <v>769</v>
      </c>
      <c r="F3" s="14" t="s">
        <v>14</v>
      </c>
      <c r="G3" s="16">
        <f>1400+2620</f>
        <v>4020</v>
      </c>
      <c r="H3" s="16">
        <v>0.036</v>
      </c>
      <c r="I3" s="16">
        <f t="shared" ref="I3:I43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451</v>
      </c>
      <c r="E4" s="14" t="s">
        <v>452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427</v>
      </c>
      <c r="D6" s="22" t="s">
        <v>770</v>
      </c>
      <c r="E6" s="21" t="s">
        <v>771</v>
      </c>
      <c r="F6" s="14" t="s">
        <v>405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427</v>
      </c>
      <c r="D7" s="22" t="s">
        <v>772</v>
      </c>
      <c r="E7" s="21" t="s">
        <v>773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427</v>
      </c>
      <c r="D8" s="15" t="s">
        <v>774</v>
      </c>
      <c r="E8" s="14" t="s">
        <v>775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427</v>
      </c>
      <c r="D9" s="15" t="s">
        <v>776</v>
      </c>
      <c r="E9" s="14" t="s">
        <v>777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427</v>
      </c>
      <c r="D11" s="22" t="s">
        <v>778</v>
      </c>
      <c r="E11" s="21" t="s">
        <v>779</v>
      </c>
      <c r="F11" s="14" t="s">
        <v>405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427</v>
      </c>
      <c r="D12" s="24" t="s">
        <v>780</v>
      </c>
      <c r="E12" s="23" t="s">
        <v>781</v>
      </c>
      <c r="F12" s="23" t="s">
        <v>782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427</v>
      </c>
      <c r="D13" s="24" t="s">
        <v>783</v>
      </c>
      <c r="E13" s="23" t="s">
        <v>784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253</v>
      </c>
      <c r="D16" s="24" t="s">
        <v>785</v>
      </c>
      <c r="E16" s="23" t="s">
        <v>786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253</v>
      </c>
      <c r="D19" s="27" t="s">
        <v>495</v>
      </c>
      <c r="E19" s="28" t="s">
        <v>496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253</v>
      </c>
      <c r="D21" s="24" t="s">
        <v>787</v>
      </c>
      <c r="E21" s="23" t="s">
        <v>788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253</v>
      </c>
      <c r="D22" s="24" t="s">
        <v>789</v>
      </c>
      <c r="E22" s="23" t="s">
        <v>790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502</v>
      </c>
      <c r="D26" s="15" t="s">
        <v>503</v>
      </c>
      <c r="E26" s="14" t="s">
        <v>504</v>
      </c>
      <c r="F26" s="14" t="s">
        <v>170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791</v>
      </c>
      <c r="D28" s="15" t="s">
        <v>792</v>
      </c>
      <c r="E28" s="14" t="s">
        <v>793</v>
      </c>
      <c r="F28" s="14" t="s">
        <v>170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253</v>
      </c>
      <c r="D29" s="15" t="s">
        <v>794</v>
      </c>
      <c r="E29" s="14" t="s">
        <v>795</v>
      </c>
      <c r="F29" s="14" t="s">
        <v>268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796</v>
      </c>
      <c r="E30" s="14" t="s">
        <v>797</v>
      </c>
      <c r="F30" s="14" t="s">
        <v>636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637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798</v>
      </c>
      <c r="E32" s="14" t="s">
        <v>799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542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800</v>
      </c>
      <c r="E36" s="21" t="s">
        <v>801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802</v>
      </c>
      <c r="E37" s="14" t="s">
        <v>803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479</v>
      </c>
      <c r="D38" s="15" t="s">
        <v>804</v>
      </c>
      <c r="E38" s="23" t="s">
        <v>805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806</v>
      </c>
      <c r="E39" s="14" t="s">
        <v>807</v>
      </c>
      <c r="F39" s="14" t="s">
        <v>268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808</v>
      </c>
      <c r="E40" s="14" t="s">
        <v>809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810</v>
      </c>
      <c r="E41" s="21" t="s">
        <v>811</v>
      </c>
      <c r="F41" s="14" t="s">
        <v>608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609</v>
      </c>
      <c r="G42" s="16">
        <v>5500</v>
      </c>
      <c r="H42" s="29">
        <v>0.031</v>
      </c>
      <c r="I42" s="17">
        <f t="shared" si="0"/>
        <v>170.5</v>
      </c>
    </row>
    <row r="43" ht="28" spans="1:9">
      <c r="A43" s="19">
        <v>46050</v>
      </c>
      <c r="B43" s="20" t="s">
        <v>10</v>
      </c>
      <c r="C43" s="14" t="s">
        <v>691</v>
      </c>
      <c r="D43" s="22" t="s">
        <v>692</v>
      </c>
      <c r="E43" s="14" t="s">
        <v>693</v>
      </c>
      <c r="F43" s="14" t="s">
        <v>623</v>
      </c>
      <c r="G43" s="16">
        <v>12481</v>
      </c>
      <c r="H43" s="25">
        <v>0.036</v>
      </c>
      <c r="I43" s="16">
        <f t="shared" si="0"/>
        <v>449.316</v>
      </c>
    </row>
    <row r="44" spans="1:9">
      <c r="I44" s="31">
        <f>SUM(I3:I43)</f>
        <v>8677.201</v>
      </c>
    </row>
    <row r="45" spans="1:9">
      <c r="I45" s="32"/>
    </row>
  </sheetData>
  <autoFilter xmlns:etc="http://www.wps.cn/officeDocument/2017/etCustomData" ref="A1:I44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8" workbookViewId="0">
      <selection activeCell="I23" sqref="I23:I3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116</v>
      </c>
      <c r="E3" s="14" t="s">
        <v>117</v>
      </c>
      <c r="F3" s="14" t="s">
        <v>14</v>
      </c>
      <c r="G3" s="52">
        <v>29400</v>
      </c>
      <c r="H3" s="16">
        <v>0.23</v>
      </c>
      <c r="I3" s="189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89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89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118</v>
      </c>
      <c r="G6" s="52">
        <v>29400</v>
      </c>
      <c r="H6" s="16">
        <v>0.095</v>
      </c>
      <c r="I6" s="189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119</v>
      </c>
      <c r="E7" s="14" t="s">
        <v>120</v>
      </c>
      <c r="F7" s="14" t="s">
        <v>14</v>
      </c>
      <c r="G7" s="52">
        <v>106575</v>
      </c>
      <c r="H7" s="16">
        <v>0.23</v>
      </c>
      <c r="I7" s="189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89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89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118</v>
      </c>
      <c r="G10" s="52">
        <v>106575</v>
      </c>
      <c r="H10" s="16">
        <v>0.095</v>
      </c>
      <c r="I10" s="189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121</v>
      </c>
      <c r="E11" s="14" t="s">
        <v>122</v>
      </c>
      <c r="F11" s="14" t="s">
        <v>14</v>
      </c>
      <c r="G11" s="16">
        <v>11550</v>
      </c>
      <c r="H11" s="37">
        <v>0.23</v>
      </c>
      <c r="I11" s="189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89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89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89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123</v>
      </c>
      <c r="E15" s="14" t="s">
        <v>124</v>
      </c>
      <c r="F15" s="14" t="s">
        <v>14</v>
      </c>
      <c r="G15" s="16">
        <v>10500</v>
      </c>
      <c r="H15" s="37">
        <v>0.23</v>
      </c>
      <c r="I15" s="189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89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89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89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125</v>
      </c>
      <c r="D19" s="49" t="s">
        <v>126</v>
      </c>
      <c r="E19" s="14" t="s">
        <v>127</v>
      </c>
      <c r="F19" s="14" t="s">
        <v>14</v>
      </c>
      <c r="G19" s="16">
        <v>6300</v>
      </c>
      <c r="H19" s="37">
        <v>0.23</v>
      </c>
      <c r="I19" s="189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89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89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89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128</v>
      </c>
      <c r="D23" s="49" t="s">
        <v>129</v>
      </c>
      <c r="E23" s="14" t="s">
        <v>130</v>
      </c>
      <c r="F23" s="14" t="s">
        <v>14</v>
      </c>
      <c r="G23" s="16">
        <v>15750</v>
      </c>
      <c r="H23" s="16">
        <v>0.23</v>
      </c>
      <c r="I23" s="189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89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89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89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131</v>
      </c>
      <c r="E27" s="14" t="s">
        <v>132</v>
      </c>
      <c r="F27" s="16" t="s">
        <v>74</v>
      </c>
      <c r="G27" s="16">
        <v>9278</v>
      </c>
      <c r="H27" s="16">
        <v>0.04</v>
      </c>
      <c r="I27" s="189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133</v>
      </c>
      <c r="E28" s="14" t="s">
        <v>134</v>
      </c>
      <c r="F28" s="14" t="s">
        <v>14</v>
      </c>
      <c r="G28" s="16">
        <v>10500</v>
      </c>
      <c r="H28" s="37">
        <v>0.23</v>
      </c>
      <c r="I28" s="189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89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89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89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135</v>
      </c>
      <c r="E32" s="14" t="s">
        <v>136</v>
      </c>
      <c r="F32" s="14" t="s">
        <v>14</v>
      </c>
      <c r="G32" s="16">
        <v>1050</v>
      </c>
      <c r="H32" s="37">
        <v>0.23</v>
      </c>
      <c r="I32" s="189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89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89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89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137</v>
      </c>
      <c r="E36" s="14" t="s">
        <v>138</v>
      </c>
      <c r="F36" s="14" t="s">
        <v>14</v>
      </c>
      <c r="G36" s="16">
        <v>21000</v>
      </c>
      <c r="H36" s="37">
        <v>0.23</v>
      </c>
      <c r="I36" s="189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89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89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89">
        <f t="shared" si="0"/>
        <v>2520</v>
      </c>
    </row>
    <row r="40" customHeight="1" spans="1:10">
      <c r="I40" s="31">
        <f>SUM(I3:I39)</f>
        <v>127271.495</v>
      </c>
      <c r="J40" s="191" t="s">
        <v>139</v>
      </c>
    </row>
    <row r="41" customHeight="1" spans="1:10">
      <c r="I41" s="31">
        <v>-100714.095</v>
      </c>
      <c r="J41" s="2"/>
    </row>
    <row r="42" customHeight="1" spans="1:10">
      <c r="I42" s="193">
        <f>I40+I41</f>
        <v>26557.4</v>
      </c>
      <c r="J42" s="191" t="s">
        <v>140</v>
      </c>
    </row>
    <row r="45" ht="28.5" spans="1:10">
      <c r="A45" s="103" t="s">
        <v>141</v>
      </c>
      <c r="B45" s="103"/>
      <c r="C45" s="103"/>
      <c r="D45" s="103"/>
      <c r="E45" s="103"/>
      <c r="F45" s="103"/>
      <c r="G45" s="103"/>
      <c r="H45" s="103"/>
      <c r="I45" s="103"/>
      <c r="J45" s="103"/>
    </row>
    <row r="46" ht="14.5" spans="1:10">
      <c r="A46" s="104" t="s">
        <v>142</v>
      </c>
      <c r="B46" s="104" t="s">
        <v>143</v>
      </c>
      <c r="C46" s="104" t="s">
        <v>144</v>
      </c>
      <c r="D46" s="104" t="s">
        <v>145</v>
      </c>
      <c r="E46" s="104" t="s">
        <v>146</v>
      </c>
      <c r="F46" s="105" t="s">
        <v>147</v>
      </c>
      <c r="G46" s="104" t="s">
        <v>148</v>
      </c>
      <c r="H46" s="104" t="s">
        <v>149</v>
      </c>
      <c r="I46" s="104" t="s">
        <v>150</v>
      </c>
      <c r="J46" s="104" t="s">
        <v>151</v>
      </c>
    </row>
    <row r="47" ht="28.5" spans="1:10">
      <c r="A47" s="104"/>
      <c r="B47" s="104"/>
      <c r="C47" s="104"/>
      <c r="D47" s="104" t="s">
        <v>152</v>
      </c>
      <c r="E47" s="104"/>
      <c r="F47" s="105" t="s">
        <v>153</v>
      </c>
      <c r="G47" s="104"/>
      <c r="H47" s="104"/>
      <c r="I47" s="106" t="s">
        <v>154</v>
      </c>
      <c r="J47" s="104"/>
    </row>
    <row r="48" ht="28" spans="1:10">
      <c r="A48" s="106">
        <v>1</v>
      </c>
      <c r="B48" s="179">
        <v>45860</v>
      </c>
      <c r="C48" s="104" t="s">
        <v>155</v>
      </c>
      <c r="D48" s="104" t="s">
        <v>156</v>
      </c>
      <c r="E48" s="104" t="s">
        <v>157</v>
      </c>
      <c r="F48" s="104" t="s">
        <v>158</v>
      </c>
      <c r="G48" s="104" t="s">
        <v>158</v>
      </c>
      <c r="H48" s="104" t="s">
        <v>158</v>
      </c>
      <c r="I48" s="180">
        <v>7492.66</v>
      </c>
      <c r="J48" s="104"/>
    </row>
    <row r="49" ht="28" spans="1:10">
      <c r="A49" s="106">
        <v>1</v>
      </c>
      <c r="B49" s="179">
        <v>45860</v>
      </c>
      <c r="C49" s="104" t="s">
        <v>155</v>
      </c>
      <c r="D49" s="104" t="s">
        <v>156</v>
      </c>
      <c r="E49" s="104" t="s">
        <v>159</v>
      </c>
      <c r="F49" s="104" t="s">
        <v>158</v>
      </c>
      <c r="G49" s="104" t="s">
        <v>158</v>
      </c>
      <c r="H49" s="104" t="s">
        <v>158</v>
      </c>
      <c r="I49" s="180">
        <v>22477.97</v>
      </c>
      <c r="J49" s="104"/>
    </row>
    <row r="50" ht="28" spans="1:10">
      <c r="A50" s="106">
        <v>1</v>
      </c>
      <c r="B50" s="179">
        <v>45860</v>
      </c>
      <c r="C50" s="104" t="s">
        <v>155</v>
      </c>
      <c r="D50" s="104" t="s">
        <v>156</v>
      </c>
      <c r="E50" s="104" t="s">
        <v>160</v>
      </c>
      <c r="F50" s="104" t="s">
        <v>158</v>
      </c>
      <c r="G50" s="104" t="s">
        <v>158</v>
      </c>
      <c r="H50" s="104" t="s">
        <v>158</v>
      </c>
      <c r="I50" s="180">
        <v>14985.32</v>
      </c>
      <c r="J50" s="104"/>
    </row>
    <row r="51" ht="28" spans="1:10">
      <c r="A51" s="106">
        <v>1</v>
      </c>
      <c r="B51" s="179">
        <v>45860</v>
      </c>
      <c r="C51" s="104" t="s">
        <v>155</v>
      </c>
      <c r="D51" s="104" t="s">
        <v>156</v>
      </c>
      <c r="E51" s="104" t="s">
        <v>157</v>
      </c>
      <c r="F51" s="104" t="s">
        <v>158</v>
      </c>
      <c r="G51" s="104" t="s">
        <v>158</v>
      </c>
      <c r="H51" s="104" t="s">
        <v>158</v>
      </c>
      <c r="I51" s="180">
        <v>1248.81</v>
      </c>
      <c r="J51" s="104"/>
    </row>
    <row r="52" ht="28" spans="1:10">
      <c r="A52" s="106">
        <v>1</v>
      </c>
      <c r="B52" s="179">
        <v>45860</v>
      </c>
      <c r="C52" s="104" t="s">
        <v>155</v>
      </c>
      <c r="D52" s="104" t="s">
        <v>156</v>
      </c>
      <c r="E52" s="104" t="s">
        <v>159</v>
      </c>
      <c r="F52" s="104" t="s">
        <v>158</v>
      </c>
      <c r="G52" s="104" t="s">
        <v>158</v>
      </c>
      <c r="H52" s="104" t="s">
        <v>158</v>
      </c>
      <c r="I52" s="180">
        <v>2497.55</v>
      </c>
      <c r="J52" s="104"/>
    </row>
    <row r="53" ht="28" spans="1:10">
      <c r="A53" s="106">
        <v>1</v>
      </c>
      <c r="B53" s="179">
        <v>45860</v>
      </c>
      <c r="C53" s="104" t="s">
        <v>155</v>
      </c>
      <c r="D53" s="104" t="s">
        <v>156</v>
      </c>
      <c r="E53" s="104" t="s">
        <v>160</v>
      </c>
      <c r="F53" s="104" t="s">
        <v>158</v>
      </c>
      <c r="G53" s="104" t="s">
        <v>158</v>
      </c>
      <c r="H53" s="104" t="s">
        <v>158</v>
      </c>
      <c r="I53" s="180">
        <v>28897.99</v>
      </c>
      <c r="J53" s="104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E15" sqref="E15:E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81">
        <v>45650</v>
      </c>
      <c r="B3" s="182" t="s">
        <v>10</v>
      </c>
      <c r="C3" s="135"/>
      <c r="D3" s="35" t="s">
        <v>161</v>
      </c>
      <c r="E3" s="36" t="s">
        <v>162</v>
      </c>
      <c r="F3" s="14" t="s">
        <v>163</v>
      </c>
      <c r="G3" s="16">
        <v>1375</v>
      </c>
      <c r="H3" s="16">
        <v>0.2</v>
      </c>
      <c r="I3" s="183">
        <f t="shared" ref="I3:I23" si="0">G3*H3</f>
        <v>275</v>
      </c>
    </row>
    <row r="4" customHeight="1" spans="1:10">
      <c r="A4" s="184"/>
      <c r="B4" s="185"/>
      <c r="C4" s="144"/>
      <c r="D4" s="41"/>
      <c r="E4" s="42"/>
      <c r="F4" s="21" t="s">
        <v>164</v>
      </c>
      <c r="G4" s="16">
        <v>280</v>
      </c>
      <c r="H4" s="16">
        <v>0.28</v>
      </c>
      <c r="I4" s="183">
        <f t="shared" si="0"/>
        <v>78.4</v>
      </c>
    </row>
    <row r="5" customHeight="1" spans="1:10">
      <c r="A5" s="184"/>
      <c r="B5" s="185"/>
      <c r="C5" s="144"/>
      <c r="D5" s="41"/>
      <c r="E5" s="42"/>
      <c r="F5" s="16" t="s">
        <v>28</v>
      </c>
      <c r="G5" s="48">
        <f>16800*4</f>
        <v>67200</v>
      </c>
      <c r="H5" s="16">
        <v>0.04</v>
      </c>
      <c r="I5" s="183">
        <f t="shared" si="0"/>
        <v>2688</v>
      </c>
    </row>
    <row r="6" customHeight="1" spans="1:10">
      <c r="A6" s="184"/>
      <c r="B6" s="185"/>
      <c r="C6" s="144"/>
      <c r="D6" s="41"/>
      <c r="E6" s="42"/>
      <c r="F6" s="14" t="s">
        <v>165</v>
      </c>
      <c r="G6" s="48">
        <v>16800</v>
      </c>
      <c r="H6" s="16">
        <v>0.158</v>
      </c>
      <c r="I6" s="183">
        <f t="shared" si="0"/>
        <v>2654.4</v>
      </c>
    </row>
    <row r="7" customHeight="1" spans="1:10">
      <c r="A7" s="184"/>
      <c r="B7" s="185"/>
      <c r="C7" s="144"/>
      <c r="D7" s="41"/>
      <c r="E7" s="42"/>
      <c r="F7" s="20" t="s">
        <v>166</v>
      </c>
      <c r="G7" s="48">
        <v>16800</v>
      </c>
      <c r="H7" s="16">
        <v>0.85</v>
      </c>
      <c r="I7" s="183">
        <f t="shared" si="0"/>
        <v>14280</v>
      </c>
    </row>
    <row r="8" customHeight="1" spans="1:10">
      <c r="A8" s="184"/>
      <c r="B8" s="185"/>
      <c r="C8" s="144"/>
      <c r="D8" s="41"/>
      <c r="E8" s="42"/>
      <c r="F8" s="20" t="s">
        <v>167</v>
      </c>
      <c r="G8" s="48">
        <f>16800*0.01</f>
        <v>168</v>
      </c>
      <c r="H8" s="16">
        <v>0</v>
      </c>
      <c r="I8" s="183">
        <f t="shared" si="0"/>
        <v>0</v>
      </c>
    </row>
    <row r="9" customHeight="1" spans="1:10">
      <c r="A9" s="184"/>
      <c r="B9" s="185"/>
      <c r="C9" s="144"/>
      <c r="D9" s="41"/>
      <c r="E9" s="42"/>
      <c r="F9" s="20" t="s">
        <v>168</v>
      </c>
      <c r="G9" s="48">
        <v>25</v>
      </c>
      <c r="H9" s="16">
        <v>0</v>
      </c>
      <c r="I9" s="183">
        <f t="shared" si="0"/>
        <v>0</v>
      </c>
      <c r="J9" s="1" t="s">
        <v>169</v>
      </c>
    </row>
    <row r="10" customHeight="1" spans="1:10">
      <c r="A10" s="184"/>
      <c r="B10" s="185"/>
      <c r="C10" s="144"/>
      <c r="D10" s="41"/>
      <c r="E10" s="42"/>
      <c r="F10" s="14" t="s">
        <v>170</v>
      </c>
      <c r="G10" s="16">
        <v>1189</v>
      </c>
      <c r="H10" s="37">
        <v>0.22</v>
      </c>
      <c r="I10" s="183">
        <f t="shared" si="0"/>
        <v>261.58</v>
      </c>
    </row>
    <row r="11" customHeight="1" spans="1:10">
      <c r="A11" s="184"/>
      <c r="B11" s="185"/>
      <c r="C11" s="144"/>
      <c r="D11" s="41"/>
      <c r="E11" s="42"/>
      <c r="F11" s="14" t="s">
        <v>165</v>
      </c>
      <c r="G11" s="16">
        <v>1189</v>
      </c>
      <c r="H11" s="16">
        <v>0.158</v>
      </c>
      <c r="I11" s="183">
        <f t="shared" si="0"/>
        <v>187.862</v>
      </c>
    </row>
    <row r="12" customHeight="1" spans="1:10">
      <c r="A12" s="184"/>
      <c r="B12" s="185"/>
      <c r="C12" s="144"/>
      <c r="D12" s="41"/>
      <c r="E12" s="42"/>
      <c r="F12" s="16" t="s">
        <v>28</v>
      </c>
      <c r="G12" s="16">
        <f>1189*4</f>
        <v>4756</v>
      </c>
      <c r="H12" s="16">
        <v>0.04</v>
      </c>
      <c r="I12" s="183">
        <f t="shared" si="0"/>
        <v>190.24</v>
      </c>
    </row>
    <row r="13" customHeight="1" spans="1:10">
      <c r="A13" s="184"/>
      <c r="B13" s="185"/>
      <c r="C13" s="144"/>
      <c r="D13" s="41"/>
      <c r="E13" s="42"/>
      <c r="F13" s="14" t="s">
        <v>166</v>
      </c>
      <c r="G13" s="16">
        <v>1200</v>
      </c>
      <c r="H13" s="16">
        <v>0.85</v>
      </c>
      <c r="I13" s="183">
        <f t="shared" si="0"/>
        <v>1020</v>
      </c>
    </row>
    <row r="14" customHeight="1" spans="1:10">
      <c r="A14" s="186"/>
      <c r="B14" s="187"/>
      <c r="C14" s="188"/>
      <c r="D14" s="45"/>
      <c r="E14" s="46"/>
      <c r="F14" s="14" t="s">
        <v>167</v>
      </c>
      <c r="G14" s="16">
        <f>1200*0.01</f>
        <v>12</v>
      </c>
      <c r="H14" s="16">
        <v>0</v>
      </c>
      <c r="I14" s="183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171</v>
      </c>
      <c r="D15" s="49" t="s">
        <v>172</v>
      </c>
      <c r="E15" s="14" t="s">
        <v>173</v>
      </c>
      <c r="F15" s="14" t="s">
        <v>14</v>
      </c>
      <c r="G15" s="52">
        <v>87000</v>
      </c>
      <c r="H15" s="16">
        <v>0.23</v>
      </c>
      <c r="I15" s="183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83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163</v>
      </c>
      <c r="G17" s="16">
        <v>3682</v>
      </c>
      <c r="H17" s="16">
        <v>0.2</v>
      </c>
      <c r="I17" s="183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174</v>
      </c>
      <c r="G18" s="52">
        <f>87000*6</f>
        <v>522000</v>
      </c>
      <c r="H18" s="16">
        <v>0.04</v>
      </c>
      <c r="I18" s="183">
        <f t="shared" si="0"/>
        <v>20880</v>
      </c>
      <c r="J18" s="1" t="s">
        <v>169</v>
      </c>
    </row>
    <row r="19" customHeight="1" spans="1:10">
      <c r="A19" s="19"/>
      <c r="B19" s="17"/>
      <c r="C19" s="17"/>
      <c r="D19" s="49"/>
      <c r="E19" s="14"/>
      <c r="F19" s="14" t="s">
        <v>118</v>
      </c>
      <c r="G19" s="52">
        <v>87000</v>
      </c>
      <c r="H19" s="16">
        <v>0.095</v>
      </c>
      <c r="I19" s="189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175</v>
      </c>
      <c r="E20" s="21" t="s">
        <v>176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169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90">
        <f>SUM(I3:I23)</f>
        <v>96714.882</v>
      </c>
    </row>
    <row r="25" customHeight="1" spans="1:10">
      <c r="I25" s="190">
        <v>-51042.9</v>
      </c>
      <c r="J25" s="191" t="s">
        <v>177</v>
      </c>
    </row>
    <row r="26" customHeight="1" spans="1:10">
      <c r="I26" s="192">
        <f>I24+I25</f>
        <v>45671.982</v>
      </c>
    </row>
    <row r="32" ht="28.5" spans="1:10">
      <c r="A32" s="103" t="s">
        <v>141</v>
      </c>
      <c r="B32" s="103"/>
      <c r="C32" s="103"/>
      <c r="D32" s="103"/>
      <c r="E32" s="103"/>
      <c r="F32" s="103"/>
      <c r="G32" s="103"/>
      <c r="H32" s="103"/>
      <c r="I32" s="103"/>
      <c r="J32" s="103"/>
    </row>
    <row r="33" customHeight="1" spans="1:10">
      <c r="A33" s="104" t="s">
        <v>142</v>
      </c>
      <c r="B33" s="104" t="s">
        <v>143</v>
      </c>
      <c r="C33" s="104" t="s">
        <v>144</v>
      </c>
      <c r="D33" s="104" t="s">
        <v>145</v>
      </c>
      <c r="E33" s="104" t="s">
        <v>146</v>
      </c>
      <c r="F33" s="105" t="s">
        <v>147</v>
      </c>
      <c r="G33" s="104" t="s">
        <v>148</v>
      </c>
      <c r="H33" s="104" t="s">
        <v>149</v>
      </c>
      <c r="I33" s="104" t="s">
        <v>150</v>
      </c>
      <c r="J33" s="104" t="s">
        <v>151</v>
      </c>
    </row>
    <row r="34" customHeight="1" spans="1:10">
      <c r="A34" s="104"/>
      <c r="B34" s="104"/>
      <c r="C34" s="104"/>
      <c r="D34" s="104" t="s">
        <v>152</v>
      </c>
      <c r="E34" s="104"/>
      <c r="F34" s="105" t="s">
        <v>153</v>
      </c>
      <c r="G34" s="104"/>
      <c r="H34" s="104"/>
      <c r="I34" s="106" t="s">
        <v>154</v>
      </c>
      <c r="J34" s="104"/>
    </row>
    <row r="35" ht="42" spans="1:10">
      <c r="A35" s="106">
        <v>1</v>
      </c>
      <c r="B35" s="179">
        <v>45917</v>
      </c>
      <c r="C35" s="104" t="s">
        <v>155</v>
      </c>
      <c r="D35" s="104" t="s">
        <v>156</v>
      </c>
      <c r="E35" s="104" t="s">
        <v>157</v>
      </c>
      <c r="F35" s="104" t="s">
        <v>158</v>
      </c>
      <c r="G35" s="104" t="s">
        <v>158</v>
      </c>
      <c r="H35" s="104" t="s">
        <v>158</v>
      </c>
      <c r="I35" s="180">
        <v>9588.47</v>
      </c>
      <c r="J35" s="104"/>
    </row>
    <row r="36" ht="42" spans="1:10">
      <c r="A36" s="106">
        <v>1</v>
      </c>
      <c r="B36" s="179">
        <v>45917</v>
      </c>
      <c r="C36" s="104" t="s">
        <v>155</v>
      </c>
      <c r="D36" s="104" t="s">
        <v>156</v>
      </c>
      <c r="E36" s="104" t="s">
        <v>159</v>
      </c>
      <c r="F36" s="104" t="s">
        <v>158</v>
      </c>
      <c r="G36" s="104" t="s">
        <v>158</v>
      </c>
      <c r="H36" s="104" t="s">
        <v>158</v>
      </c>
      <c r="I36" s="180">
        <v>19176.87</v>
      </c>
      <c r="J36" s="104"/>
    </row>
    <row r="37" ht="42" spans="1:10">
      <c r="A37" s="106">
        <v>1</v>
      </c>
      <c r="B37" s="179">
        <v>45917</v>
      </c>
      <c r="C37" s="104" t="s">
        <v>155</v>
      </c>
      <c r="D37" s="104" t="s">
        <v>156</v>
      </c>
      <c r="E37" s="104" t="s">
        <v>160</v>
      </c>
      <c r="F37" s="104" t="s">
        <v>158</v>
      </c>
      <c r="G37" s="104" t="s">
        <v>158</v>
      </c>
      <c r="H37" s="104" t="s">
        <v>158</v>
      </c>
      <c r="I37" s="180">
        <v>29067.45</v>
      </c>
      <c r="J37" s="104"/>
    </row>
    <row r="38" ht="42" spans="1:10">
      <c r="A38" s="106">
        <v>1</v>
      </c>
      <c r="B38" s="179">
        <v>45917</v>
      </c>
      <c r="C38" s="104" t="s">
        <v>155</v>
      </c>
      <c r="D38" s="104" t="s">
        <v>156</v>
      </c>
      <c r="E38" s="104" t="s">
        <v>157</v>
      </c>
      <c r="F38" s="104" t="s">
        <v>158</v>
      </c>
      <c r="G38" s="104" t="s">
        <v>158</v>
      </c>
      <c r="H38" s="104" t="s">
        <v>158</v>
      </c>
      <c r="I38" s="180">
        <v>23657.4</v>
      </c>
      <c r="J38" s="104"/>
    </row>
    <row r="39" ht="42" spans="1:10">
      <c r="A39" s="106">
        <v>1</v>
      </c>
      <c r="B39" s="179">
        <v>45917</v>
      </c>
      <c r="C39" s="104" t="s">
        <v>155</v>
      </c>
      <c r="D39" s="104" t="s">
        <v>156</v>
      </c>
      <c r="E39" s="104" t="s">
        <v>159</v>
      </c>
      <c r="F39" s="104" t="s">
        <v>158</v>
      </c>
      <c r="G39" s="104" t="s">
        <v>158</v>
      </c>
      <c r="H39" s="104" t="s">
        <v>158</v>
      </c>
      <c r="I39" s="180">
        <v>47314.73</v>
      </c>
      <c r="J39" s="104"/>
    </row>
    <row r="40" ht="42" spans="1:10">
      <c r="A40" s="106">
        <v>1</v>
      </c>
      <c r="B40" s="179">
        <v>45917</v>
      </c>
      <c r="C40" s="104" t="s">
        <v>155</v>
      </c>
      <c r="D40" s="104" t="s">
        <v>156</v>
      </c>
      <c r="E40" s="104" t="s">
        <v>160</v>
      </c>
      <c r="F40" s="104" t="s">
        <v>158</v>
      </c>
      <c r="G40" s="104" t="s">
        <v>158</v>
      </c>
      <c r="H40" s="104" t="s">
        <v>158</v>
      </c>
      <c r="I40" s="180">
        <v>9258.93</v>
      </c>
      <c r="J40" s="104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3" workbookViewId="0">
      <selection activeCell="I45" sqref="I4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178</v>
      </c>
      <c r="E3" s="14" t="s">
        <v>179</v>
      </c>
      <c r="F3" s="14" t="s">
        <v>14</v>
      </c>
      <c r="G3" s="17">
        <f>10500+5250</f>
        <v>15750</v>
      </c>
      <c r="H3" s="17">
        <v>0.22</v>
      </c>
      <c r="I3" s="133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33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33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33">
        <f t="shared" si="0"/>
        <v>1890</v>
      </c>
    </row>
    <row r="7" customHeight="1" spans="1:10">
      <c r="A7" s="19">
        <v>45707</v>
      </c>
      <c r="B7" s="20" t="s">
        <v>10</v>
      </c>
      <c r="C7" s="20" t="s">
        <v>180</v>
      </c>
      <c r="D7" s="22" t="s">
        <v>181</v>
      </c>
      <c r="E7" s="21" t="s">
        <v>182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169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61">
        <v>45710</v>
      </c>
      <c r="B11" s="36" t="s">
        <v>10</v>
      </c>
      <c r="C11" s="36">
        <v>19745</v>
      </c>
      <c r="D11" s="157" t="s">
        <v>183</v>
      </c>
      <c r="E11" s="36" t="s">
        <v>184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185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58"/>
      <c r="B14" s="46"/>
      <c r="C14" s="46"/>
      <c r="D14" s="159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169</v>
      </c>
    </row>
    <row r="15" customHeight="1" spans="1:10">
      <c r="A15" s="158"/>
      <c r="B15" s="46"/>
      <c r="C15" s="46"/>
      <c r="D15" s="159"/>
      <c r="E15" s="46"/>
      <c r="F15" s="14" t="s">
        <v>186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58"/>
      <c r="B16" s="46"/>
      <c r="C16" s="46"/>
      <c r="D16" s="159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58"/>
      <c r="B17" s="46"/>
      <c r="C17" s="46"/>
      <c r="D17" s="159"/>
      <c r="E17" s="46"/>
      <c r="F17" s="14" t="s">
        <v>187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58"/>
      <c r="B18" s="46"/>
      <c r="C18" s="46"/>
      <c r="D18" s="159"/>
      <c r="E18" s="46"/>
      <c r="F18" s="14" t="s">
        <v>188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58"/>
      <c r="B19" s="46"/>
      <c r="C19" s="46"/>
      <c r="D19" s="159"/>
      <c r="E19" s="46"/>
      <c r="F19" s="14" t="s">
        <v>189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58"/>
      <c r="B20" s="46"/>
      <c r="C20" s="46"/>
      <c r="D20" s="159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58"/>
      <c r="B21" s="46"/>
      <c r="C21" s="46"/>
      <c r="D21" s="159"/>
      <c r="E21" s="46"/>
      <c r="F21" s="14" t="s">
        <v>190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66"/>
      <c r="B22" s="46"/>
      <c r="C22" s="46"/>
      <c r="D22" s="159"/>
      <c r="E22" s="46"/>
      <c r="F22" s="14" t="s">
        <v>191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192</v>
      </c>
      <c r="D23" s="22" t="s">
        <v>193</v>
      </c>
      <c r="E23" s="21" t="s">
        <v>194</v>
      </c>
      <c r="F23" s="14" t="s">
        <v>195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196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169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197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198</v>
      </c>
      <c r="E29" s="21" t="s">
        <v>199</v>
      </c>
      <c r="F29" s="14" t="s">
        <v>14</v>
      </c>
      <c r="G29" s="17">
        <f>5250+5250+3150</f>
        <v>13650</v>
      </c>
      <c r="H29" s="17">
        <v>0.22</v>
      </c>
      <c r="I29" s="133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33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33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33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200</v>
      </c>
      <c r="E33" s="21" t="s">
        <v>201</v>
      </c>
      <c r="F33" s="14" t="s">
        <v>14</v>
      </c>
      <c r="G33" s="17">
        <f>5250</f>
        <v>5250</v>
      </c>
      <c r="H33" s="17">
        <v>0.22</v>
      </c>
      <c r="I33" s="133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33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202</v>
      </c>
      <c r="G35" s="17">
        <f>5250</f>
        <v>5250</v>
      </c>
      <c r="H35" s="17">
        <v>0.19</v>
      </c>
      <c r="I35" s="133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33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203</v>
      </c>
      <c r="D37" s="22" t="s">
        <v>204</v>
      </c>
      <c r="E37" s="21" t="s">
        <v>205</v>
      </c>
      <c r="F37" s="14" t="s">
        <v>14</v>
      </c>
      <c r="G37" s="17">
        <v>25200</v>
      </c>
      <c r="H37" s="17">
        <v>0.22</v>
      </c>
      <c r="I37" s="133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33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33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33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206</v>
      </c>
      <c r="D41" s="22" t="s">
        <v>207</v>
      </c>
      <c r="E41" s="21" t="s">
        <v>208</v>
      </c>
      <c r="F41" s="14" t="s">
        <v>14</v>
      </c>
      <c r="G41" s="17">
        <f>33596-600</f>
        <v>32996</v>
      </c>
      <c r="H41" s="17">
        <v>0.22</v>
      </c>
      <c r="I41" s="133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33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33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33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1" workbookViewId="0">
      <selection activeCell="F59" sqref="F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34" t="s">
        <v>10</v>
      </c>
      <c r="C3" s="134" t="s">
        <v>209</v>
      </c>
      <c r="D3" s="136" t="s">
        <v>210</v>
      </c>
      <c r="E3" s="134" t="s">
        <v>211</v>
      </c>
      <c r="F3" s="14" t="s">
        <v>212</v>
      </c>
      <c r="G3" s="17">
        <f>(2876+7124+2876+7124)*1.05*5</f>
        <v>105000</v>
      </c>
      <c r="H3" s="17">
        <v>0.04</v>
      </c>
      <c r="I3" s="133">
        <f t="shared" ref="I3:I57" si="0">G3*H3</f>
        <v>4200</v>
      </c>
    </row>
    <row r="4" hidden="1" customHeight="1" spans="1:12">
      <c r="A4" s="43"/>
      <c r="B4" s="146"/>
      <c r="C4" s="146"/>
      <c r="D4" s="148"/>
      <c r="E4" s="146"/>
      <c r="F4" s="14" t="s">
        <v>213</v>
      </c>
      <c r="G4" s="17">
        <f>美金已付!G50*1.05</f>
        <v>22050</v>
      </c>
      <c r="H4" s="17">
        <v>0.08</v>
      </c>
      <c r="I4" s="133">
        <f t="shared" si="0"/>
        <v>1764</v>
      </c>
    </row>
    <row r="5" customHeight="1" spans="1:12">
      <c r="A5" s="19">
        <v>45733</v>
      </c>
      <c r="B5" s="21" t="s">
        <v>10</v>
      </c>
      <c r="C5" s="21" t="s">
        <v>214</v>
      </c>
      <c r="D5" s="22" t="s">
        <v>215</v>
      </c>
      <c r="E5" s="21" t="s">
        <v>216</v>
      </c>
      <c r="F5" s="14" t="s">
        <v>212</v>
      </c>
      <c r="G5" s="17">
        <v>131250</v>
      </c>
      <c r="H5" s="17">
        <v>0.04</v>
      </c>
      <c r="I5" s="169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217</v>
      </c>
      <c r="G6" s="17">
        <v>15469</v>
      </c>
      <c r="H6" s="17">
        <v>0.22</v>
      </c>
      <c r="I6" s="169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69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213</v>
      </c>
      <c r="G8" s="17">
        <v>26250</v>
      </c>
      <c r="H8" s="17">
        <v>0.08</v>
      </c>
      <c r="I8" s="169">
        <f t="shared" si="0"/>
        <v>2100</v>
      </c>
    </row>
    <row r="9" customHeight="1" spans="1:12">
      <c r="A9" s="33">
        <v>45739</v>
      </c>
      <c r="B9" s="33" t="s">
        <v>10</v>
      </c>
      <c r="C9" s="134" t="s">
        <v>218</v>
      </c>
      <c r="D9" s="170" t="s">
        <v>219</v>
      </c>
      <c r="E9" s="134" t="s">
        <v>220</v>
      </c>
      <c r="F9" s="14" t="s">
        <v>212</v>
      </c>
      <c r="G9" s="17">
        <v>159930</v>
      </c>
      <c r="H9" s="17">
        <v>0.04</v>
      </c>
      <c r="I9" s="169">
        <f t="shared" si="0"/>
        <v>6397.2</v>
      </c>
    </row>
    <row r="10" hidden="1" customHeight="1" spans="1:12">
      <c r="A10" s="39"/>
      <c r="B10" s="39"/>
      <c r="C10" s="39"/>
      <c r="D10" s="171"/>
      <c r="E10" s="39"/>
      <c r="F10" s="14" t="s">
        <v>217</v>
      </c>
      <c r="G10" s="17">
        <v>5250</v>
      </c>
      <c r="H10" s="17">
        <v>0.22</v>
      </c>
      <c r="I10" s="169">
        <f t="shared" si="0"/>
        <v>1155</v>
      </c>
    </row>
    <row r="11" hidden="1" customHeight="1" spans="1:12">
      <c r="A11" s="39"/>
      <c r="B11" s="39"/>
      <c r="C11" s="39"/>
      <c r="D11" s="171"/>
      <c r="E11" s="39"/>
      <c r="F11" s="16" t="s">
        <v>15</v>
      </c>
      <c r="G11" s="17">
        <v>5250</v>
      </c>
      <c r="H11" s="17">
        <v>0.08</v>
      </c>
      <c r="I11" s="169">
        <f t="shared" si="0"/>
        <v>420</v>
      </c>
    </row>
    <row r="12" customHeight="1" spans="1:12">
      <c r="A12" s="43"/>
      <c r="B12" s="43"/>
      <c r="C12" s="43"/>
      <c r="D12" s="172"/>
      <c r="E12" s="43"/>
      <c r="F12" s="14" t="s">
        <v>213</v>
      </c>
      <c r="G12" s="17">
        <v>31986</v>
      </c>
      <c r="H12" s="17">
        <v>0.08</v>
      </c>
      <c r="I12" s="169">
        <f t="shared" si="0"/>
        <v>2558.88</v>
      </c>
      <c r="L12" s="173"/>
    </row>
    <row r="13" ht="22" customHeight="1" spans="1:12">
      <c r="A13" s="33">
        <v>45740</v>
      </c>
      <c r="B13" s="33" t="s">
        <v>10</v>
      </c>
      <c r="C13" s="134" t="s">
        <v>221</v>
      </c>
      <c r="D13" s="170" t="s">
        <v>222</v>
      </c>
      <c r="E13" s="134" t="s">
        <v>223</v>
      </c>
      <c r="F13" s="14" t="s">
        <v>212</v>
      </c>
      <c r="G13" s="17">
        <v>130300</v>
      </c>
      <c r="H13" s="17">
        <v>0.04</v>
      </c>
      <c r="I13" s="169">
        <f t="shared" si="0"/>
        <v>5212</v>
      </c>
    </row>
    <row r="14" ht="22" customHeight="1" spans="1:12">
      <c r="A14" s="43"/>
      <c r="B14" s="43"/>
      <c r="C14" s="43"/>
      <c r="D14" s="172"/>
      <c r="E14" s="43"/>
      <c r="F14" s="14" t="s">
        <v>213</v>
      </c>
      <c r="G14" s="138">
        <v>26060</v>
      </c>
      <c r="H14" s="17">
        <v>0.08</v>
      </c>
      <c r="I14" s="169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224</v>
      </c>
      <c r="E15" s="21" t="s">
        <v>225</v>
      </c>
      <c r="F15" s="14" t="s">
        <v>14</v>
      </c>
      <c r="G15" s="17">
        <v>3720</v>
      </c>
      <c r="H15" s="17">
        <v>0.22</v>
      </c>
      <c r="I15" s="169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69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226</v>
      </c>
      <c r="G17" s="17">
        <v>3720</v>
      </c>
      <c r="H17" s="17">
        <v>0.04</v>
      </c>
      <c r="I17" s="169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227</v>
      </c>
      <c r="E19" s="21" t="s">
        <v>228</v>
      </c>
      <c r="F19" s="14" t="s">
        <v>14</v>
      </c>
      <c r="G19" s="17">
        <v>5250</v>
      </c>
      <c r="H19" s="17">
        <v>0.22</v>
      </c>
      <c r="I19" s="169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69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69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69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229</v>
      </c>
      <c r="D23" s="22" t="s">
        <v>230</v>
      </c>
      <c r="E23" s="21" t="s">
        <v>231</v>
      </c>
      <c r="F23" s="14" t="s">
        <v>14</v>
      </c>
      <c r="G23" s="17">
        <v>39900</v>
      </c>
      <c r="H23" s="17">
        <v>0.22</v>
      </c>
      <c r="I23" s="169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69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69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69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232</v>
      </c>
      <c r="D27" s="15" t="s">
        <v>233</v>
      </c>
      <c r="E27" s="14" t="s">
        <v>234</v>
      </c>
      <c r="F27" s="14" t="s">
        <v>14</v>
      </c>
      <c r="G27" s="17">
        <v>21000</v>
      </c>
      <c r="H27" s="17">
        <v>0.22</v>
      </c>
      <c r="I27" s="169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69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69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69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235</v>
      </c>
      <c r="E31" s="14" t="s">
        <v>236</v>
      </c>
      <c r="F31" s="14" t="s">
        <v>14</v>
      </c>
      <c r="G31" s="17">
        <v>3150</v>
      </c>
      <c r="H31" s="17">
        <v>0.22</v>
      </c>
      <c r="I31" s="169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69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69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69">
        <f t="shared" si="0"/>
        <v>378</v>
      </c>
    </row>
    <row r="35" customHeight="1" spans="1:9">
      <c r="A35" s="33">
        <v>45754</v>
      </c>
      <c r="B35" s="33" t="s">
        <v>10</v>
      </c>
      <c r="C35" s="134" t="s">
        <v>237</v>
      </c>
      <c r="D35" s="170" t="s">
        <v>238</v>
      </c>
      <c r="E35" s="134" t="s">
        <v>239</v>
      </c>
      <c r="F35" s="14" t="s">
        <v>212</v>
      </c>
      <c r="G35" s="16">
        <v>375910</v>
      </c>
      <c r="H35" s="17">
        <v>0.04</v>
      </c>
      <c r="I35" s="174">
        <f t="shared" si="0"/>
        <v>15036.4</v>
      </c>
    </row>
    <row r="36" customHeight="1" spans="1:9">
      <c r="A36" s="39"/>
      <c r="B36" s="39"/>
      <c r="C36" s="39"/>
      <c r="D36" s="171"/>
      <c r="E36" s="39"/>
      <c r="F36" s="14" t="s">
        <v>217</v>
      </c>
      <c r="G36" s="138">
        <v>64682</v>
      </c>
      <c r="H36" s="17">
        <v>0.22</v>
      </c>
      <c r="I36" s="174">
        <f t="shared" si="0"/>
        <v>14230.04</v>
      </c>
    </row>
    <row r="37" customHeight="1" spans="1:9">
      <c r="A37" s="39"/>
      <c r="B37" s="39"/>
      <c r="C37" s="39"/>
      <c r="D37" s="171"/>
      <c r="E37" s="39"/>
      <c r="F37" s="16" t="s">
        <v>15</v>
      </c>
      <c r="G37" s="138">
        <v>64682</v>
      </c>
      <c r="H37" s="17">
        <v>0.08</v>
      </c>
      <c r="I37" s="174">
        <f t="shared" si="0"/>
        <v>5174.56</v>
      </c>
    </row>
    <row r="38" customHeight="1" spans="1:9">
      <c r="A38" s="43"/>
      <c r="B38" s="43"/>
      <c r="C38" s="43"/>
      <c r="D38" s="172"/>
      <c r="E38" s="43"/>
      <c r="F38" s="14" t="s">
        <v>213</v>
      </c>
      <c r="G38" s="138">
        <v>75182</v>
      </c>
      <c r="H38" s="17">
        <v>0.08</v>
      </c>
      <c r="I38" s="174">
        <f t="shared" si="0"/>
        <v>6014.56</v>
      </c>
    </row>
    <row r="39" customHeight="1" spans="1:9">
      <c r="A39" s="33">
        <v>45754</v>
      </c>
      <c r="B39" s="137" t="s">
        <v>10</v>
      </c>
      <c r="C39" s="137" t="s">
        <v>240</v>
      </c>
      <c r="D39" s="175" t="s">
        <v>241</v>
      </c>
      <c r="E39" s="137" t="s">
        <v>242</v>
      </c>
      <c r="F39" s="14" t="s">
        <v>217</v>
      </c>
      <c r="G39" s="17">
        <v>56174</v>
      </c>
      <c r="H39" s="17">
        <v>0.22</v>
      </c>
      <c r="I39" s="169">
        <f t="shared" si="0"/>
        <v>12358.28</v>
      </c>
    </row>
    <row r="40" customHeight="1" spans="1:9">
      <c r="A40" s="39"/>
      <c r="B40" s="142"/>
      <c r="C40" s="142"/>
      <c r="D40" s="145"/>
      <c r="E40" s="142"/>
      <c r="F40" s="16" t="s">
        <v>15</v>
      </c>
      <c r="G40" s="17">
        <v>56174</v>
      </c>
      <c r="H40" s="17">
        <v>0.08</v>
      </c>
      <c r="I40" s="169">
        <f t="shared" si="0"/>
        <v>4493.92</v>
      </c>
    </row>
    <row r="41" customHeight="1" spans="1:9">
      <c r="A41" s="39"/>
      <c r="B41" s="142"/>
      <c r="C41" s="142"/>
      <c r="D41" s="145"/>
      <c r="E41" s="142"/>
      <c r="F41" s="14" t="s">
        <v>243</v>
      </c>
      <c r="G41" s="17">
        <v>136179</v>
      </c>
      <c r="H41" s="17">
        <v>0.04</v>
      </c>
      <c r="I41" s="169">
        <f t="shared" si="0"/>
        <v>5447.16</v>
      </c>
    </row>
    <row r="42" customHeight="1" spans="1:9">
      <c r="A42" s="39"/>
      <c r="B42" s="142"/>
      <c r="C42" s="142"/>
      <c r="D42" s="145"/>
      <c r="E42" s="142"/>
      <c r="F42" s="14" t="s">
        <v>244</v>
      </c>
      <c r="G42" s="17">
        <v>112348</v>
      </c>
      <c r="H42" s="17">
        <v>0.04</v>
      </c>
      <c r="I42" s="169">
        <f t="shared" si="0"/>
        <v>4493.92</v>
      </c>
    </row>
    <row r="43" customHeight="1" spans="1:9">
      <c r="A43" s="43"/>
      <c r="B43" s="149"/>
      <c r="C43" s="149"/>
      <c r="D43" s="176"/>
      <c r="E43" s="149"/>
      <c r="F43" s="14" t="s">
        <v>213</v>
      </c>
      <c r="G43" s="17">
        <v>56174</v>
      </c>
      <c r="H43" s="17">
        <v>0.08</v>
      </c>
      <c r="I43" s="169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245</v>
      </c>
      <c r="D44" s="22" t="s">
        <v>246</v>
      </c>
      <c r="E44" s="21" t="s">
        <v>247</v>
      </c>
      <c r="F44" s="14" t="s">
        <v>217</v>
      </c>
      <c r="G44" s="17">
        <v>47252</v>
      </c>
      <c r="H44" s="17">
        <v>0.22</v>
      </c>
      <c r="I44" s="169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69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248</v>
      </c>
      <c r="G46" s="17">
        <v>126005</v>
      </c>
      <c r="H46" s="17">
        <v>0.04</v>
      </c>
      <c r="I46" s="169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69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249</v>
      </c>
      <c r="G48" s="17">
        <v>110255</v>
      </c>
      <c r="H48" s="17">
        <v>0.04</v>
      </c>
      <c r="I48" s="169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250</v>
      </c>
      <c r="D49" s="22" t="s">
        <v>251</v>
      </c>
      <c r="E49" s="21" t="s">
        <v>252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69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253</v>
      </c>
      <c r="D53" s="22" t="s">
        <v>254</v>
      </c>
      <c r="E53" s="21" t="s">
        <v>255</v>
      </c>
      <c r="F53" s="14" t="s">
        <v>17</v>
      </c>
      <c r="G53" s="17">
        <v>2800</v>
      </c>
      <c r="H53" s="17">
        <v>0.12</v>
      </c>
      <c r="I53" s="169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256</v>
      </c>
      <c r="D54" s="22" t="s">
        <v>257</v>
      </c>
      <c r="E54" s="21" t="s">
        <v>258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69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259</v>
      </c>
      <c r="M59" s="95">
        <f>188201.76-188201.5</f>
        <v>0.260000000009313</v>
      </c>
    </row>
    <row r="60" customHeight="1" spans="1:13">
      <c r="I60" s="119">
        <f>259178.32-9176.52800000001</f>
        <v>250001.792</v>
      </c>
      <c r="J60" s="1" t="s">
        <v>260</v>
      </c>
    </row>
    <row r="61" customHeight="1" spans="1:13">
      <c r="I61" s="95">
        <v>-188201.76</v>
      </c>
    </row>
    <row r="62" customHeight="1" spans="1:13">
      <c r="I62" s="177">
        <f>250001.792-188201.76</f>
        <v>61800.032</v>
      </c>
      <c r="J62" s="1" t="s">
        <v>261</v>
      </c>
    </row>
    <row r="63" customHeight="1" spans="1:13">
      <c r="K63" s="95"/>
    </row>
    <row r="64" customHeight="1" spans="1:13">
      <c r="K64" s="178"/>
    </row>
    <row r="65" ht="28.5" spans="1:10">
      <c r="A65" s="103" t="s">
        <v>141</v>
      </c>
      <c r="B65" s="103"/>
      <c r="C65" s="103"/>
      <c r="D65" s="103"/>
      <c r="E65" s="103"/>
      <c r="F65" s="103"/>
      <c r="G65" s="103"/>
      <c r="H65" s="103"/>
      <c r="I65" s="103"/>
      <c r="J65" s="103"/>
    </row>
    <row r="66" customHeight="1" spans="1:10">
      <c r="A66" s="104" t="s">
        <v>142</v>
      </c>
      <c r="B66" s="104" t="s">
        <v>143</v>
      </c>
      <c r="C66" s="104" t="s">
        <v>144</v>
      </c>
      <c r="D66" s="104" t="s">
        <v>145</v>
      </c>
      <c r="E66" s="104" t="s">
        <v>146</v>
      </c>
      <c r="F66" s="105" t="s">
        <v>147</v>
      </c>
      <c r="G66" s="104" t="s">
        <v>148</v>
      </c>
      <c r="H66" s="104" t="s">
        <v>149</v>
      </c>
      <c r="I66" s="104" t="s">
        <v>150</v>
      </c>
      <c r="J66" s="104" t="s">
        <v>151</v>
      </c>
    </row>
    <row r="67" customHeight="1" spans="1:10">
      <c r="A67" s="104"/>
      <c r="B67" s="104"/>
      <c r="C67" s="104"/>
      <c r="D67" s="104" t="s">
        <v>152</v>
      </c>
      <c r="E67" s="104"/>
      <c r="F67" s="105" t="s">
        <v>153</v>
      </c>
      <c r="G67" s="104"/>
      <c r="H67" s="104"/>
      <c r="I67" s="106" t="s">
        <v>154</v>
      </c>
      <c r="J67" s="104"/>
    </row>
    <row r="68" ht="28" spans="1:10">
      <c r="A68" s="106">
        <v>1</v>
      </c>
      <c r="B68" s="179">
        <v>45957</v>
      </c>
      <c r="C68" s="104" t="s">
        <v>155</v>
      </c>
      <c r="D68" s="104" t="s">
        <v>156</v>
      </c>
      <c r="E68" s="104" t="s">
        <v>157</v>
      </c>
      <c r="F68" s="104" t="s">
        <v>158</v>
      </c>
      <c r="G68" s="104" t="s">
        <v>158</v>
      </c>
      <c r="H68" s="104" t="s">
        <v>158</v>
      </c>
      <c r="I68" s="180">
        <v>4746.49</v>
      </c>
      <c r="J68" s="104"/>
    </row>
    <row r="69" ht="28" spans="1:10">
      <c r="A69" s="106">
        <v>1</v>
      </c>
      <c r="B69" s="179">
        <v>45957</v>
      </c>
      <c r="C69" s="104" t="s">
        <v>155</v>
      </c>
      <c r="D69" s="104" t="s">
        <v>156</v>
      </c>
      <c r="E69" s="104" t="s">
        <v>159</v>
      </c>
      <c r="F69" s="104" t="s">
        <v>158</v>
      </c>
      <c r="G69" s="104" t="s">
        <v>158</v>
      </c>
      <c r="H69" s="104" t="s">
        <v>158</v>
      </c>
      <c r="I69" s="180">
        <v>120925.03</v>
      </c>
      <c r="J69" s="104"/>
    </row>
    <row r="70" ht="28" spans="1:10">
      <c r="A70" s="106">
        <v>1</v>
      </c>
      <c r="B70" s="179">
        <v>45957</v>
      </c>
      <c r="C70" s="104" t="s">
        <v>155</v>
      </c>
      <c r="D70" s="104" t="s">
        <v>156</v>
      </c>
      <c r="E70" s="104" t="s">
        <v>160</v>
      </c>
      <c r="F70" s="104" t="s">
        <v>158</v>
      </c>
      <c r="G70" s="104" t="s">
        <v>158</v>
      </c>
      <c r="H70" s="104" t="s">
        <v>158</v>
      </c>
      <c r="I70" s="180">
        <v>26844.46</v>
      </c>
      <c r="J70" s="104"/>
    </row>
    <row r="71" ht="28" spans="1:10">
      <c r="A71" s="106">
        <v>1</v>
      </c>
      <c r="B71" s="179">
        <v>45957</v>
      </c>
      <c r="C71" s="104" t="s">
        <v>155</v>
      </c>
      <c r="D71" s="104" t="s">
        <v>156</v>
      </c>
      <c r="E71" s="104" t="s">
        <v>157</v>
      </c>
      <c r="F71" s="104" t="s">
        <v>158</v>
      </c>
      <c r="G71" s="104" t="s">
        <v>158</v>
      </c>
      <c r="H71" s="104" t="s">
        <v>158</v>
      </c>
      <c r="I71" s="180">
        <v>4440.32</v>
      </c>
      <c r="J71" s="104"/>
    </row>
    <row r="72" ht="28" spans="1:10">
      <c r="A72" s="106">
        <v>1</v>
      </c>
      <c r="B72" s="179">
        <v>45957</v>
      </c>
      <c r="C72" s="104" t="s">
        <v>155</v>
      </c>
      <c r="D72" s="104" t="s">
        <v>156</v>
      </c>
      <c r="E72" s="104" t="s">
        <v>159</v>
      </c>
      <c r="F72" s="104" t="s">
        <v>158</v>
      </c>
      <c r="G72" s="104" t="s">
        <v>158</v>
      </c>
      <c r="H72" s="104" t="s">
        <v>158</v>
      </c>
      <c r="I72" s="180">
        <v>7618.49</v>
      </c>
      <c r="J72" s="104"/>
    </row>
    <row r="73" ht="28" spans="1:10">
      <c r="A73" s="106">
        <v>1</v>
      </c>
      <c r="B73" s="179">
        <v>45957</v>
      </c>
      <c r="C73" s="104" t="s">
        <v>155</v>
      </c>
      <c r="D73" s="104" t="s">
        <v>156</v>
      </c>
      <c r="E73" s="104" t="s">
        <v>160</v>
      </c>
      <c r="F73" s="104" t="s">
        <v>158</v>
      </c>
      <c r="G73" s="104" t="s">
        <v>158</v>
      </c>
      <c r="H73" s="104" t="s">
        <v>158</v>
      </c>
      <c r="I73" s="180">
        <v>23626.97</v>
      </c>
      <c r="J73" s="104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74" workbookViewId="0">
      <selection activeCell="E109" sqref="E10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262</v>
      </c>
      <c r="D3" s="15" t="s">
        <v>263</v>
      </c>
      <c r="E3" s="14" t="s">
        <v>264</v>
      </c>
      <c r="F3" s="14" t="s">
        <v>14</v>
      </c>
      <c r="G3" s="16">
        <v>47252</v>
      </c>
      <c r="H3" s="16">
        <v>0.22</v>
      </c>
      <c r="I3" s="155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55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55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55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55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55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265</v>
      </c>
      <c r="D9" s="15" t="s">
        <v>266</v>
      </c>
      <c r="E9" s="14" t="s">
        <v>267</v>
      </c>
      <c r="F9" s="14" t="s">
        <v>170</v>
      </c>
      <c r="G9" s="16">
        <v>18901</v>
      </c>
      <c r="H9" s="16">
        <v>0.21</v>
      </c>
      <c r="I9" s="155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55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268</v>
      </c>
      <c r="G11" s="16">
        <f>14165+4736</f>
        <v>18901</v>
      </c>
      <c r="H11" s="16">
        <v>0.58</v>
      </c>
      <c r="I11" s="155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55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202</v>
      </c>
      <c r="G13" s="16">
        <v>18901</v>
      </c>
      <c r="H13" s="16">
        <v>0.19</v>
      </c>
      <c r="I13" s="155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269</v>
      </c>
      <c r="D14" s="15" t="s">
        <v>270</v>
      </c>
      <c r="E14" s="14" t="s">
        <v>271</v>
      </c>
      <c r="F14" s="16" t="s">
        <v>28</v>
      </c>
      <c r="G14" s="16">
        <f>55044*4</f>
        <v>220176</v>
      </c>
      <c r="H14" s="16">
        <v>0.04</v>
      </c>
      <c r="I14" s="155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272</v>
      </c>
      <c r="D15" s="15" t="s">
        <v>273</v>
      </c>
      <c r="E15" s="14" t="s">
        <v>274</v>
      </c>
      <c r="F15" s="14" t="s">
        <v>163</v>
      </c>
      <c r="G15" s="16">
        <v>6460</v>
      </c>
      <c r="H15" s="16">
        <v>0.2</v>
      </c>
      <c r="I15" s="155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275</v>
      </c>
      <c r="D16" s="15" t="s">
        <v>276</v>
      </c>
      <c r="E16" s="14" t="s">
        <v>277</v>
      </c>
      <c r="F16" s="14" t="s">
        <v>14</v>
      </c>
      <c r="G16" s="16">
        <v>31500</v>
      </c>
      <c r="H16" s="16">
        <v>0.21</v>
      </c>
      <c r="I16" s="155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55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55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55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278</v>
      </c>
      <c r="E20" s="14" t="s">
        <v>279</v>
      </c>
      <c r="F20" s="14" t="s">
        <v>14</v>
      </c>
      <c r="G20" s="16">
        <v>26251</v>
      </c>
      <c r="H20" s="16">
        <v>0.21</v>
      </c>
      <c r="I20" s="155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55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280</v>
      </c>
      <c r="D22" s="15" t="s">
        <v>281</v>
      </c>
      <c r="E22" s="14" t="s">
        <v>282</v>
      </c>
      <c r="F22" s="14" t="s">
        <v>14</v>
      </c>
      <c r="G22" s="16">
        <v>73502</v>
      </c>
      <c r="H22" s="16">
        <v>0.21</v>
      </c>
      <c r="I22" s="155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55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55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55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283</v>
      </c>
      <c r="D26" s="15" t="s">
        <v>284</v>
      </c>
      <c r="E26" s="14" t="s">
        <v>285</v>
      </c>
      <c r="F26" s="14" t="s">
        <v>14</v>
      </c>
      <c r="G26" s="17">
        <v>21000</v>
      </c>
      <c r="H26" s="17">
        <v>0.21</v>
      </c>
      <c r="I26" s="155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55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55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55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286</v>
      </c>
      <c r="D30" s="15" t="s">
        <v>287</v>
      </c>
      <c r="E30" s="14" t="s">
        <v>288</v>
      </c>
      <c r="F30" s="14" t="s">
        <v>14</v>
      </c>
      <c r="G30" s="17">
        <v>8400</v>
      </c>
      <c r="H30" s="17">
        <v>0.21</v>
      </c>
      <c r="I30" s="155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55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55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55">
        <f t="shared" si="0"/>
        <v>2016</v>
      </c>
    </row>
    <row r="34" customHeight="1" spans="1:9">
      <c r="A34" s="156">
        <v>45774</v>
      </c>
      <c r="B34" s="36" t="s">
        <v>10</v>
      </c>
      <c r="C34" s="36" t="s">
        <v>289</v>
      </c>
      <c r="D34" s="157" t="s">
        <v>290</v>
      </c>
      <c r="E34" s="36" t="s">
        <v>291</v>
      </c>
      <c r="F34" s="14" t="s">
        <v>163</v>
      </c>
      <c r="G34" s="16">
        <v>5888</v>
      </c>
      <c r="H34" s="16">
        <v>0.2</v>
      </c>
      <c r="I34" s="155">
        <f t="shared" si="0"/>
        <v>1177.6</v>
      </c>
    </row>
    <row r="35" customHeight="1" spans="1:9">
      <c r="A35" s="158"/>
      <c r="B35" s="46"/>
      <c r="C35" s="46"/>
      <c r="D35" s="159"/>
      <c r="E35" s="46"/>
      <c r="F35" s="14" t="s">
        <v>292</v>
      </c>
      <c r="G35" s="16">
        <v>1912</v>
      </c>
      <c r="H35" s="16">
        <v>0.2</v>
      </c>
      <c r="I35" s="155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293</v>
      </c>
      <c r="D36" s="15" t="s">
        <v>294</v>
      </c>
      <c r="E36" s="14" t="s">
        <v>295</v>
      </c>
      <c r="F36" s="14" t="s">
        <v>170</v>
      </c>
      <c r="G36" s="16">
        <v>82956</v>
      </c>
      <c r="H36" s="16">
        <v>0.21</v>
      </c>
      <c r="I36" s="155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55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296</v>
      </c>
      <c r="G38" s="16">
        <v>82956</v>
      </c>
      <c r="H38" s="16">
        <v>0.08</v>
      </c>
      <c r="I38" s="155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297</v>
      </c>
      <c r="G39" s="16">
        <f>82956*5</f>
        <v>414780</v>
      </c>
      <c r="H39" s="16">
        <v>0.04</v>
      </c>
      <c r="I39" s="155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268</v>
      </c>
      <c r="G40" s="16">
        <v>82956</v>
      </c>
      <c r="H40" s="16">
        <v>0.58</v>
      </c>
      <c r="I40" s="155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298</v>
      </c>
      <c r="E41" s="14" t="s">
        <v>299</v>
      </c>
      <c r="F41" s="14" t="s">
        <v>14</v>
      </c>
      <c r="G41" s="16">
        <v>6826</v>
      </c>
      <c r="H41" s="16">
        <v>0.21</v>
      </c>
      <c r="I41" s="155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55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55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55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300</v>
      </c>
      <c r="E45" s="14" t="s">
        <v>301</v>
      </c>
      <c r="F45" s="14" t="s">
        <v>14</v>
      </c>
      <c r="G45" s="16">
        <v>20000</v>
      </c>
      <c r="H45" s="16">
        <v>0.21</v>
      </c>
      <c r="I45" s="155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55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60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60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302</v>
      </c>
      <c r="D49" s="15" t="s">
        <v>303</v>
      </c>
      <c r="E49" s="14" t="s">
        <v>304</v>
      </c>
      <c r="F49" s="14" t="s">
        <v>14</v>
      </c>
      <c r="G49" s="16">
        <v>1917</v>
      </c>
      <c r="H49" s="16">
        <v>0.21</v>
      </c>
      <c r="I49" s="160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55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55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55">
        <f t="shared" si="0"/>
        <v>460.08</v>
      </c>
    </row>
    <row r="53" customHeight="1" spans="1:9">
      <c r="A53" s="156">
        <v>45785</v>
      </c>
      <c r="B53" s="161" t="s">
        <v>10</v>
      </c>
      <c r="C53" s="161" t="s">
        <v>305</v>
      </c>
      <c r="D53" s="162" t="s">
        <v>306</v>
      </c>
      <c r="E53" s="36" t="s">
        <v>307</v>
      </c>
      <c r="F53" s="14" t="s">
        <v>14</v>
      </c>
      <c r="G53" s="52">
        <v>22597</v>
      </c>
      <c r="H53" s="16">
        <v>0.21</v>
      </c>
      <c r="I53" s="160">
        <f t="shared" si="0"/>
        <v>4745.37</v>
      </c>
    </row>
    <row r="54" customHeight="1" spans="1:9">
      <c r="A54" s="163"/>
      <c r="B54" s="164"/>
      <c r="C54" s="164"/>
      <c r="D54" s="165"/>
      <c r="E54" s="42"/>
      <c r="F54" s="16" t="s">
        <v>15</v>
      </c>
      <c r="G54" s="52">
        <v>22597</v>
      </c>
      <c r="H54" s="16">
        <v>0.08</v>
      </c>
      <c r="I54" s="160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60">
        <f t="shared" si="0"/>
        <v>6300</v>
      </c>
    </row>
    <row r="56" customHeight="1" spans="1:9">
      <c r="A56" s="158"/>
      <c r="B56" s="166"/>
      <c r="C56" s="166"/>
      <c r="D56" s="167"/>
      <c r="E56" s="46"/>
      <c r="F56" s="14" t="s">
        <v>308</v>
      </c>
      <c r="G56" s="52">
        <v>31500</v>
      </c>
      <c r="H56" s="16">
        <v>0.08</v>
      </c>
      <c r="I56" s="160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253</v>
      </c>
      <c r="D57" s="15" t="s">
        <v>309</v>
      </c>
      <c r="E57" s="14" t="s">
        <v>310</v>
      </c>
      <c r="F57" s="14" t="s">
        <v>311</v>
      </c>
      <c r="G57" s="16">
        <v>1500</v>
      </c>
      <c r="H57" s="16">
        <v>0.04</v>
      </c>
      <c r="I57" s="155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312</v>
      </c>
      <c r="E58" s="14" t="s">
        <v>313</v>
      </c>
      <c r="F58" s="14" t="s">
        <v>14</v>
      </c>
      <c r="G58" s="16">
        <v>26250</v>
      </c>
      <c r="H58" s="16">
        <v>0.21</v>
      </c>
      <c r="I58" s="160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60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60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60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314</v>
      </c>
      <c r="E62" s="14" t="s">
        <v>315</v>
      </c>
      <c r="F62" s="14" t="s">
        <v>14</v>
      </c>
      <c r="G62" s="16">
        <v>21000</v>
      </c>
      <c r="H62" s="16">
        <v>0.21</v>
      </c>
      <c r="I62" s="160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60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60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60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316</v>
      </c>
      <c r="E66" s="14" t="s">
        <v>317</v>
      </c>
      <c r="F66" s="14" t="s">
        <v>14</v>
      </c>
      <c r="G66" s="16">
        <v>5250</v>
      </c>
      <c r="H66" s="16">
        <v>0.21</v>
      </c>
      <c r="I66" s="160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60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60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60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318</v>
      </c>
      <c r="D70" s="15" t="s">
        <v>319</v>
      </c>
      <c r="E70" s="14" t="s">
        <v>320</v>
      </c>
      <c r="F70" s="14" t="s">
        <v>14</v>
      </c>
      <c r="G70" s="16">
        <v>31500</v>
      </c>
      <c r="H70" s="16">
        <v>0.21</v>
      </c>
      <c r="I70" s="160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60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60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60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321</v>
      </c>
      <c r="E74" s="14" t="s">
        <v>322</v>
      </c>
      <c r="F74" s="14" t="s">
        <v>14</v>
      </c>
      <c r="G74" s="16">
        <v>31500</v>
      </c>
      <c r="H74" s="16">
        <v>0.21</v>
      </c>
      <c r="I74" s="160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60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60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60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323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324</v>
      </c>
      <c r="L81" s="95"/>
    </row>
    <row r="82" customHeight="1" spans="1:12">
      <c r="I82" s="95">
        <f>I80+I81</f>
        <v>90469.1079</v>
      </c>
      <c r="J82" s="168" t="s">
        <v>261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03" t="s">
        <v>141</v>
      </c>
      <c r="B89" s="103"/>
      <c r="C89" s="103"/>
      <c r="D89" s="103"/>
      <c r="E89" s="103"/>
      <c r="F89" s="103"/>
      <c r="G89" s="103"/>
      <c r="H89" s="103"/>
      <c r="I89" s="103"/>
      <c r="J89" s="103"/>
    </row>
    <row r="90" ht="14.5" spans="1:12">
      <c r="A90" s="104" t="s">
        <v>142</v>
      </c>
      <c r="B90" s="104" t="s">
        <v>143</v>
      </c>
      <c r="C90" s="104" t="s">
        <v>144</v>
      </c>
      <c r="D90" s="104" t="s">
        <v>145</v>
      </c>
      <c r="E90" s="104" t="s">
        <v>146</v>
      </c>
      <c r="F90" s="105" t="s">
        <v>147</v>
      </c>
      <c r="G90" s="104" t="s">
        <v>148</v>
      </c>
      <c r="H90" s="104" t="s">
        <v>149</v>
      </c>
      <c r="I90" s="104" t="s">
        <v>150</v>
      </c>
      <c r="J90" s="104" t="s">
        <v>151</v>
      </c>
    </row>
    <row r="91" ht="28.5" spans="1:12">
      <c r="A91" s="104"/>
      <c r="B91" s="104"/>
      <c r="C91" s="104"/>
      <c r="D91" s="104" t="s">
        <v>152</v>
      </c>
      <c r="E91" s="104"/>
      <c r="F91" s="105" t="s">
        <v>153</v>
      </c>
      <c r="G91" s="104"/>
      <c r="H91" s="104"/>
      <c r="I91" s="106" t="s">
        <v>154</v>
      </c>
      <c r="J91" s="104"/>
    </row>
    <row r="92" spans="1:12">
      <c r="A92" s="121">
        <v>1</v>
      </c>
      <c r="B92" s="122">
        <v>46035</v>
      </c>
      <c r="C92" s="123" t="s">
        <v>155</v>
      </c>
      <c r="D92" s="123" t="s">
        <v>156</v>
      </c>
      <c r="E92" s="104" t="s">
        <v>157</v>
      </c>
      <c r="F92" s="104"/>
      <c r="G92" s="104" t="s">
        <v>325</v>
      </c>
      <c r="H92" s="104">
        <v>38213</v>
      </c>
      <c r="I92" s="124">
        <v>7342.14</v>
      </c>
      <c r="J92" s="104"/>
      <c r="K92" s="1">
        <v>3978.93</v>
      </c>
    </row>
    <row r="93" spans="1:12">
      <c r="A93" s="129"/>
      <c r="B93" s="130"/>
      <c r="C93" s="131"/>
      <c r="D93" s="131"/>
      <c r="E93" s="104" t="s">
        <v>160</v>
      </c>
      <c r="F93" s="104"/>
      <c r="G93" s="104" t="s">
        <v>326</v>
      </c>
      <c r="H93" s="104">
        <v>16150</v>
      </c>
      <c r="I93" s="132"/>
      <c r="J93" s="104"/>
      <c r="K93" s="1">
        <v>3363.21</v>
      </c>
    </row>
    <row r="94" spans="1:12">
      <c r="A94" s="121">
        <v>1</v>
      </c>
      <c r="B94" s="122">
        <v>46035</v>
      </c>
      <c r="C94" s="123" t="s">
        <v>155</v>
      </c>
      <c r="D94" s="123" t="s">
        <v>156</v>
      </c>
      <c r="E94" s="104" t="s">
        <v>157</v>
      </c>
      <c r="F94" s="104"/>
      <c r="G94" s="104" t="s">
        <v>325</v>
      </c>
      <c r="H94" s="104">
        <v>26850</v>
      </c>
      <c r="I94" s="124">
        <v>45390.41</v>
      </c>
      <c r="J94" s="104"/>
      <c r="K94" s="1">
        <v>2795.73</v>
      </c>
    </row>
    <row r="95" spans="1:12">
      <c r="A95" s="125"/>
      <c r="B95" s="126"/>
      <c r="C95" s="127"/>
      <c r="D95" s="127"/>
      <c r="E95" s="104" t="s">
        <v>159</v>
      </c>
      <c r="F95" s="104"/>
      <c r="G95" s="104" t="s">
        <v>326</v>
      </c>
      <c r="H95" s="104">
        <v>21840</v>
      </c>
      <c r="I95" s="128"/>
      <c r="J95" s="104"/>
      <c r="K95" s="1">
        <v>4548.14</v>
      </c>
    </row>
    <row r="96" spans="1:12">
      <c r="A96" s="129"/>
      <c r="B96" s="130"/>
      <c r="C96" s="131"/>
      <c r="D96" s="131"/>
      <c r="E96" s="104" t="s">
        <v>160</v>
      </c>
      <c r="F96" s="104"/>
      <c r="G96" s="104" t="s">
        <v>326</v>
      </c>
      <c r="H96" s="104">
        <v>182698</v>
      </c>
      <c r="I96" s="132"/>
      <c r="J96" s="104"/>
      <c r="K96" s="1">
        <v>38046.54</v>
      </c>
    </row>
    <row r="97" spans="1:11">
      <c r="A97" s="121">
        <v>1</v>
      </c>
      <c r="B97" s="122">
        <v>46035</v>
      </c>
      <c r="C97" s="123" t="s">
        <v>155</v>
      </c>
      <c r="D97" s="123" t="s">
        <v>156</v>
      </c>
      <c r="E97" s="104" t="s">
        <v>157</v>
      </c>
      <c r="F97" s="104"/>
      <c r="G97" s="104" t="s">
        <v>325</v>
      </c>
      <c r="H97" s="104">
        <v>44420</v>
      </c>
      <c r="I97" s="124">
        <v>27457.53</v>
      </c>
      <c r="J97" s="104"/>
      <c r="K97" s="1">
        <v>4625.19</v>
      </c>
    </row>
    <row r="98" spans="1:11">
      <c r="A98" s="125"/>
      <c r="B98" s="126"/>
      <c r="C98" s="127"/>
      <c r="D98" s="127"/>
      <c r="E98" s="104" t="s">
        <v>159</v>
      </c>
      <c r="F98" s="104"/>
      <c r="G98" s="104" t="s">
        <v>326</v>
      </c>
      <c r="H98" s="104">
        <v>30860</v>
      </c>
      <c r="I98" s="128"/>
      <c r="J98" s="104"/>
      <c r="K98" s="1">
        <v>6426.54</v>
      </c>
    </row>
    <row r="99" spans="1:11">
      <c r="A99" s="129"/>
      <c r="B99" s="130"/>
      <c r="C99" s="131"/>
      <c r="D99" s="131"/>
      <c r="E99" s="104" t="s">
        <v>160</v>
      </c>
      <c r="F99" s="104"/>
      <c r="G99" s="104" t="s">
        <v>326</v>
      </c>
      <c r="H99" s="104">
        <v>78780</v>
      </c>
      <c r="I99" s="132"/>
      <c r="J99" s="104"/>
      <c r="K99" s="1">
        <v>16405.8</v>
      </c>
    </row>
    <row r="100" spans="1:11">
      <c r="A100" s="121">
        <v>1</v>
      </c>
      <c r="B100" s="122">
        <v>46035</v>
      </c>
      <c r="C100" s="123" t="s">
        <v>155</v>
      </c>
      <c r="D100" s="123" t="s">
        <v>156</v>
      </c>
      <c r="E100" s="104" t="s">
        <v>159</v>
      </c>
      <c r="F100" s="104"/>
      <c r="G100" s="104" t="s">
        <v>326</v>
      </c>
      <c r="H100" s="104">
        <v>38213</v>
      </c>
      <c r="I100" s="124">
        <v>24799.45</v>
      </c>
      <c r="J100" s="104"/>
      <c r="K100" s="1">
        <v>7890.08</v>
      </c>
    </row>
    <row r="101" spans="1:11">
      <c r="A101" s="125"/>
      <c r="B101" s="126"/>
      <c r="C101" s="127"/>
      <c r="D101" s="127"/>
      <c r="E101" s="104" t="s">
        <v>160</v>
      </c>
      <c r="F101" s="104"/>
      <c r="G101" s="104" t="s">
        <v>326</v>
      </c>
      <c r="H101" s="104">
        <v>81895</v>
      </c>
      <c r="I101" s="128"/>
      <c r="J101" s="104"/>
      <c r="K101" s="1">
        <v>16909.37</v>
      </c>
    </row>
    <row r="102" customHeight="1" spans="1:11">
      <c r="A102" s="121">
        <v>1</v>
      </c>
      <c r="B102" s="122">
        <v>46035</v>
      </c>
      <c r="C102" s="123" t="s">
        <v>155</v>
      </c>
      <c r="D102" s="123" t="s">
        <v>156</v>
      </c>
      <c r="E102" s="104" t="s">
        <v>157</v>
      </c>
      <c r="F102" s="104"/>
      <c r="G102" s="104" t="s">
        <v>325</v>
      </c>
      <c r="H102" s="104">
        <v>52978</v>
      </c>
      <c r="I102" s="124">
        <v>27346.75</v>
      </c>
      <c r="J102" s="104"/>
      <c r="K102" s="1">
        <v>5469.35</v>
      </c>
    </row>
    <row r="103" customHeight="1" spans="1:11">
      <c r="A103" s="125"/>
      <c r="B103" s="126"/>
      <c r="C103" s="127"/>
      <c r="D103" s="127"/>
      <c r="E103" s="104" t="s">
        <v>159</v>
      </c>
      <c r="F103" s="104"/>
      <c r="G103" s="104" t="s">
        <v>326</v>
      </c>
      <c r="H103" s="104">
        <v>52978</v>
      </c>
      <c r="I103" s="128"/>
      <c r="J103" s="104"/>
      <c r="K103" s="1">
        <v>10938.7</v>
      </c>
    </row>
    <row r="104" customHeight="1" spans="1:11">
      <c r="A104" s="129"/>
      <c r="B104" s="130"/>
      <c r="C104" s="131"/>
      <c r="D104" s="131"/>
      <c r="E104" s="104" t="s">
        <v>160</v>
      </c>
      <c r="F104" s="104"/>
      <c r="G104" s="104" t="s">
        <v>326</v>
      </c>
      <c r="H104" s="104">
        <v>52978</v>
      </c>
      <c r="I104" s="132"/>
      <c r="J104" s="104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327</v>
      </c>
    </row>
    <row r="107" customHeight="1" spans="1:11">
      <c r="F107" s="1"/>
      <c r="G107" s="1"/>
      <c r="H107" s="1"/>
      <c r="I107" s="95" t="s">
        <v>328</v>
      </c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329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69" workbookViewId="0">
      <selection activeCell="A85" sqref="A85:J9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4" t="s">
        <v>10</v>
      </c>
      <c r="C3" s="135" t="s">
        <v>330</v>
      </c>
      <c r="D3" s="136" t="s">
        <v>331</v>
      </c>
      <c r="E3" s="137" t="s">
        <v>332</v>
      </c>
      <c r="F3" s="14" t="s">
        <v>14</v>
      </c>
      <c r="G3" s="138">
        <v>15750</v>
      </c>
      <c r="H3" s="17">
        <v>0.21</v>
      </c>
      <c r="I3" s="116">
        <f t="shared" ref="I3:I66" si="0">G3*H3</f>
        <v>3307.5</v>
      </c>
    </row>
    <row r="4" customHeight="1" spans="1:9">
      <c r="A4" s="39"/>
      <c r="B4" s="139"/>
      <c r="C4" s="140"/>
      <c r="D4" s="141"/>
      <c r="E4" s="142"/>
      <c r="F4" s="14" t="s">
        <v>163</v>
      </c>
      <c r="G4" s="138">
        <f>249+376+425+249+376+425</f>
        <v>2100</v>
      </c>
      <c r="H4" s="17">
        <v>0.2</v>
      </c>
      <c r="I4" s="116">
        <f t="shared" si="0"/>
        <v>420</v>
      </c>
    </row>
    <row r="5" customHeight="1" spans="1:9">
      <c r="A5" s="39"/>
      <c r="B5" s="139"/>
      <c r="C5" s="140"/>
      <c r="D5" s="141"/>
      <c r="E5" s="142"/>
      <c r="F5" s="16" t="s">
        <v>15</v>
      </c>
      <c r="G5" s="138">
        <v>15750</v>
      </c>
      <c r="H5" s="17">
        <v>0.08</v>
      </c>
      <c r="I5" s="116">
        <f t="shared" si="0"/>
        <v>1260</v>
      </c>
    </row>
    <row r="6" customHeight="1" spans="1:9">
      <c r="A6" s="39"/>
      <c r="B6" s="143"/>
      <c r="C6" s="144"/>
      <c r="D6" s="145"/>
      <c r="E6" s="142"/>
      <c r="F6" s="14" t="s">
        <v>14</v>
      </c>
      <c r="G6" s="138">
        <v>15750</v>
      </c>
      <c r="H6" s="17">
        <v>0.21</v>
      </c>
      <c r="I6" s="116">
        <f t="shared" si="0"/>
        <v>3307.5</v>
      </c>
    </row>
    <row r="7" customHeight="1" spans="1:9">
      <c r="A7" s="39"/>
      <c r="B7" s="143"/>
      <c r="C7" s="144"/>
      <c r="D7" s="145"/>
      <c r="E7" s="142"/>
      <c r="F7" s="16" t="s">
        <v>15</v>
      </c>
      <c r="G7" s="138">
        <v>15750</v>
      </c>
      <c r="H7" s="17">
        <v>0.08</v>
      </c>
      <c r="I7" s="11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16">
        <f t="shared" si="0"/>
        <v>6300</v>
      </c>
    </row>
    <row r="9" customHeight="1" spans="1:9">
      <c r="A9" s="43"/>
      <c r="B9" s="146"/>
      <c r="C9" s="147"/>
      <c r="D9" s="148"/>
      <c r="E9" s="149"/>
      <c r="F9" s="14" t="s">
        <v>308</v>
      </c>
      <c r="G9" s="138">
        <v>31500</v>
      </c>
      <c r="H9" s="17">
        <v>0.08</v>
      </c>
      <c r="I9" s="11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1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16">
        <f t="shared" si="0"/>
        <v>420</v>
      </c>
    </row>
    <row r="12" customHeight="1" spans="1:9">
      <c r="A12" s="19"/>
      <c r="B12" s="150"/>
      <c r="C12" s="20"/>
      <c r="D12" s="22"/>
      <c r="E12" s="20"/>
      <c r="F12" s="16" t="s">
        <v>268</v>
      </c>
      <c r="G12" s="17">
        <v>5250</v>
      </c>
      <c r="H12" s="17">
        <v>0.58</v>
      </c>
      <c r="I12" s="116">
        <f t="shared" si="0"/>
        <v>3045</v>
      </c>
    </row>
    <row r="13" customHeight="1" spans="1:9">
      <c r="A13" s="19"/>
      <c r="B13" s="150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16">
        <f t="shared" si="0"/>
        <v>0</v>
      </c>
    </row>
    <row r="14" customHeight="1" spans="1:9">
      <c r="A14" s="19"/>
      <c r="B14" s="150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16">
        <f t="shared" si="0"/>
        <v>1050</v>
      </c>
    </row>
    <row r="15" customHeight="1" spans="1:9">
      <c r="A15" s="19"/>
      <c r="B15" s="150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1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1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1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1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33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33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33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33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>1543+490+724</f>
        <v>2757</v>
      </c>
      <c r="H24" s="16">
        <v>0.21</v>
      </c>
      <c r="I24" s="133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33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33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33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33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33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33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33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33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33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33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33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5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5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5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5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19">
        <f>I80+I81</f>
        <v>367278.1879</v>
      </c>
    </row>
    <row r="83" customHeight="1" spans="1:13">
      <c r="J83" s="1">
        <f>I78-I82</f>
        <v>101378.9421</v>
      </c>
    </row>
    <row r="85" ht="28.5" spans="1:13">
      <c r="A85" s="103" t="s">
        <v>141</v>
      </c>
      <c r="B85" s="103"/>
      <c r="C85" s="103"/>
      <c r="D85" s="103"/>
      <c r="E85" s="103"/>
      <c r="F85" s="103"/>
      <c r="G85" s="103"/>
      <c r="H85" s="103"/>
      <c r="I85" s="103"/>
      <c r="J85" s="103"/>
    </row>
    <row r="86" customHeight="1" spans="1:13">
      <c r="A86" s="104" t="s">
        <v>142</v>
      </c>
      <c r="B86" s="104" t="s">
        <v>143</v>
      </c>
      <c r="C86" s="104" t="s">
        <v>144</v>
      </c>
      <c r="D86" s="104" t="s">
        <v>145</v>
      </c>
      <c r="E86" s="104" t="s">
        <v>146</v>
      </c>
      <c r="F86" s="105" t="s">
        <v>147</v>
      </c>
      <c r="G86" s="104" t="s">
        <v>148</v>
      </c>
      <c r="H86" s="104" t="s">
        <v>149</v>
      </c>
      <c r="I86" s="104" t="s">
        <v>150</v>
      </c>
      <c r="J86" s="104" t="s">
        <v>151</v>
      </c>
    </row>
    <row r="87" customHeight="1" spans="1:13">
      <c r="A87" s="104"/>
      <c r="B87" s="104"/>
      <c r="C87" s="104"/>
      <c r="D87" s="104" t="s">
        <v>152</v>
      </c>
      <c r="E87" s="104"/>
      <c r="F87" s="105" t="s">
        <v>153</v>
      </c>
      <c r="G87" s="104"/>
      <c r="H87" s="104"/>
      <c r="I87" s="106" t="s">
        <v>154</v>
      </c>
      <c r="J87" s="104"/>
    </row>
    <row r="88" customHeight="1" spans="1:13">
      <c r="A88" s="121">
        <v>1</v>
      </c>
      <c r="B88" s="122">
        <v>46045</v>
      </c>
      <c r="C88" s="123" t="s">
        <v>155</v>
      </c>
      <c r="D88" s="123" t="s">
        <v>156</v>
      </c>
      <c r="E88" s="104" t="s">
        <v>157</v>
      </c>
      <c r="F88" s="104"/>
      <c r="G88" s="104" t="s">
        <v>325</v>
      </c>
      <c r="H88" s="104">
        <v>47991</v>
      </c>
      <c r="I88" s="124">
        <v>24709.91</v>
      </c>
      <c r="J88" s="104"/>
      <c r="K88" s="1">
        <v>4942.01</v>
      </c>
    </row>
    <row r="89" customHeight="1" spans="1:13">
      <c r="A89" s="125"/>
      <c r="B89" s="126"/>
      <c r="C89" s="127"/>
      <c r="D89" s="127"/>
      <c r="E89" s="104" t="s">
        <v>159</v>
      </c>
      <c r="F89" s="104"/>
      <c r="G89" s="104" t="s">
        <v>326</v>
      </c>
      <c r="H89" s="104">
        <v>47991</v>
      </c>
      <c r="I89" s="128"/>
      <c r="J89" s="104"/>
      <c r="K89" s="1">
        <v>9883.95</v>
      </c>
    </row>
    <row r="90" customHeight="1" spans="1:13">
      <c r="A90" s="129"/>
      <c r="B90" s="130"/>
      <c r="C90" s="131"/>
      <c r="D90" s="131"/>
      <c r="E90" s="104" t="s">
        <v>160</v>
      </c>
      <c r="F90" s="104"/>
      <c r="G90" s="104" t="s">
        <v>326</v>
      </c>
      <c r="H90" s="104">
        <v>47991</v>
      </c>
      <c r="I90" s="132"/>
      <c r="J90" s="104"/>
      <c r="K90" s="1">
        <v>9883.95</v>
      </c>
    </row>
    <row r="91" customHeight="1" spans="1:13">
      <c r="A91" s="121">
        <v>1</v>
      </c>
      <c r="B91" s="122">
        <v>46045</v>
      </c>
      <c r="C91" s="123" t="s">
        <v>155</v>
      </c>
      <c r="D91" s="123" t="s">
        <v>156</v>
      </c>
      <c r="E91" s="104" t="s">
        <v>157</v>
      </c>
      <c r="F91" s="104"/>
      <c r="G91" s="104" t="s">
        <v>325</v>
      </c>
      <c r="H91" s="104">
        <v>7687</v>
      </c>
      <c r="I91" s="124">
        <v>16544.03</v>
      </c>
      <c r="J91" s="104"/>
      <c r="K91" s="1">
        <v>791.62</v>
      </c>
    </row>
    <row r="92" customHeight="1" spans="1:13">
      <c r="A92" s="125"/>
      <c r="B92" s="126"/>
      <c r="C92" s="127"/>
      <c r="D92" s="127"/>
      <c r="E92" s="104" t="s">
        <v>159</v>
      </c>
      <c r="F92" s="104"/>
      <c r="G92" s="104" t="s">
        <v>326</v>
      </c>
      <c r="H92" s="104">
        <v>40447</v>
      </c>
      <c r="I92" s="128"/>
      <c r="J92" s="104"/>
      <c r="K92" s="1">
        <v>8330.23</v>
      </c>
    </row>
    <row r="93" customHeight="1" spans="1:13">
      <c r="A93" s="129"/>
      <c r="B93" s="130"/>
      <c r="C93" s="131"/>
      <c r="D93" s="131"/>
      <c r="E93" s="104" t="s">
        <v>160</v>
      </c>
      <c r="F93" s="104"/>
      <c r="G93" s="104" t="s">
        <v>326</v>
      </c>
      <c r="H93" s="104">
        <v>36038</v>
      </c>
      <c r="I93" s="132"/>
      <c r="J93" s="104"/>
      <c r="K93" s="1">
        <v>7422.18</v>
      </c>
    </row>
    <row r="94" customHeight="1" spans="1:13">
      <c r="A94" s="121">
        <v>1</v>
      </c>
      <c r="B94" s="122">
        <v>46045</v>
      </c>
      <c r="C94" s="123" t="s">
        <v>155</v>
      </c>
      <c r="D94" s="123" t="s">
        <v>156</v>
      </c>
      <c r="E94" s="104" t="s">
        <v>157</v>
      </c>
      <c r="F94" s="104"/>
      <c r="G94" s="104" t="s">
        <v>325</v>
      </c>
      <c r="H94" s="104">
        <v>35460</v>
      </c>
      <c r="I94" s="124">
        <v>18257.83</v>
      </c>
      <c r="J94" s="104"/>
      <c r="K94" s="1">
        <v>3651.57</v>
      </c>
      <c r="M94" s="1">
        <v>59545</v>
      </c>
    </row>
    <row r="95" customHeight="1" spans="1:13">
      <c r="A95" s="125"/>
      <c r="B95" s="126"/>
      <c r="C95" s="127"/>
      <c r="D95" s="127"/>
      <c r="E95" s="104" t="s">
        <v>159</v>
      </c>
      <c r="F95" s="104"/>
      <c r="G95" s="104" t="s">
        <v>326</v>
      </c>
      <c r="H95" s="104">
        <v>35460</v>
      </c>
      <c r="I95" s="128"/>
      <c r="J95" s="104"/>
      <c r="K95" s="1">
        <v>7303.13</v>
      </c>
      <c r="L95" s="1" t="s">
        <v>327</v>
      </c>
      <c r="M95" s="1">
        <f>I97-M94</f>
        <v>-33.2300000000032</v>
      </c>
    </row>
    <row r="96" customHeight="1" spans="1:13">
      <c r="A96" s="129"/>
      <c r="B96" s="130"/>
      <c r="C96" s="131"/>
      <c r="D96" s="131"/>
      <c r="E96" s="104" t="s">
        <v>160</v>
      </c>
      <c r="F96" s="104"/>
      <c r="G96" s="104" t="s">
        <v>326</v>
      </c>
      <c r="H96" s="104">
        <v>35460</v>
      </c>
      <c r="I96" s="132"/>
      <c r="J96" s="104"/>
      <c r="K96" s="1">
        <v>7303.13</v>
      </c>
    </row>
    <row r="97" customHeight="1" spans="9:9">
      <c r="I97" s="95">
        <v>59511.77</v>
      </c>
    </row>
    <row r="98" customHeight="1" spans="9:9">
      <c r="I98" s="95">
        <v>132336.28</v>
      </c>
    </row>
    <row r="99" customHeight="1" spans="9:9">
      <c r="I99" s="95">
        <v>50589.4</v>
      </c>
    </row>
    <row r="101" customHeight="1" spans="9:9">
      <c r="I101" s="95" t="s">
        <v>328</v>
      </c>
    </row>
  </sheetData>
  <autoFilter xmlns:etc="http://www.wps.cn/officeDocument/2017/etCustomData" ref="A1:I82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72" workbookViewId="0">
      <selection activeCell="D99" sqref="D9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4" t="s">
        <v>10</v>
      </c>
      <c r="C3" s="135" t="s">
        <v>330</v>
      </c>
      <c r="D3" s="136" t="s">
        <v>331</v>
      </c>
      <c r="E3" s="137" t="s">
        <v>332</v>
      </c>
      <c r="F3" s="14" t="s">
        <v>14</v>
      </c>
      <c r="G3" s="138">
        <v>15750</v>
      </c>
      <c r="H3" s="17">
        <v>0.21</v>
      </c>
      <c r="I3" s="116">
        <f t="shared" ref="I3:I66" si="0">G3*H3</f>
        <v>3307.5</v>
      </c>
    </row>
    <row r="4" customHeight="1" spans="1:9">
      <c r="A4" s="39"/>
      <c r="B4" s="139"/>
      <c r="C4" s="140"/>
      <c r="D4" s="141"/>
      <c r="E4" s="142"/>
      <c r="F4" s="14" t="s">
        <v>163</v>
      </c>
      <c r="G4" s="138">
        <f>249+376+425+249+376+425</f>
        <v>2100</v>
      </c>
      <c r="H4" s="17">
        <v>0.2</v>
      </c>
      <c r="I4" s="116">
        <f t="shared" si="0"/>
        <v>420</v>
      </c>
    </row>
    <row r="5" customHeight="1" spans="1:9">
      <c r="A5" s="39"/>
      <c r="B5" s="139"/>
      <c r="C5" s="140"/>
      <c r="D5" s="141"/>
      <c r="E5" s="142"/>
      <c r="F5" s="16" t="s">
        <v>15</v>
      </c>
      <c r="G5" s="138">
        <v>15750</v>
      </c>
      <c r="H5" s="17">
        <v>0.08</v>
      </c>
      <c r="I5" s="116">
        <f t="shared" si="0"/>
        <v>1260</v>
      </c>
    </row>
    <row r="6" customHeight="1" spans="1:9">
      <c r="A6" s="39"/>
      <c r="B6" s="143"/>
      <c r="C6" s="144"/>
      <c r="D6" s="145"/>
      <c r="E6" s="142"/>
      <c r="F6" s="14" t="s">
        <v>14</v>
      </c>
      <c r="G6" s="138">
        <v>15750</v>
      </c>
      <c r="H6" s="17">
        <v>0.21</v>
      </c>
      <c r="I6" s="116">
        <f t="shared" si="0"/>
        <v>3307.5</v>
      </c>
    </row>
    <row r="7" customHeight="1" spans="1:9">
      <c r="A7" s="39"/>
      <c r="B7" s="143"/>
      <c r="C7" s="144"/>
      <c r="D7" s="145"/>
      <c r="E7" s="142"/>
      <c r="F7" s="16" t="s">
        <v>15</v>
      </c>
      <c r="G7" s="138">
        <v>15750</v>
      </c>
      <c r="H7" s="17">
        <v>0.08</v>
      </c>
      <c r="I7" s="11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16">
        <f t="shared" si="0"/>
        <v>6300</v>
      </c>
    </row>
    <row r="9" customHeight="1" spans="1:9">
      <c r="A9" s="43"/>
      <c r="B9" s="146"/>
      <c r="C9" s="147"/>
      <c r="D9" s="148"/>
      <c r="E9" s="149"/>
      <c r="F9" s="14" t="s">
        <v>308</v>
      </c>
      <c r="G9" s="138">
        <v>31500</v>
      </c>
      <c r="H9" s="17">
        <v>0.08</v>
      </c>
      <c r="I9" s="11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1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16">
        <f t="shared" si="0"/>
        <v>420</v>
      </c>
    </row>
    <row r="12" customHeight="1" spans="1:9">
      <c r="A12" s="19"/>
      <c r="B12" s="150"/>
      <c r="C12" s="20"/>
      <c r="D12" s="22"/>
      <c r="E12" s="20"/>
      <c r="F12" s="16" t="s">
        <v>268</v>
      </c>
      <c r="G12" s="17">
        <v>5250</v>
      </c>
      <c r="H12" s="17">
        <v>0.58</v>
      </c>
      <c r="I12" s="116">
        <f t="shared" si="0"/>
        <v>3045</v>
      </c>
    </row>
    <row r="13" customHeight="1" spans="1:9">
      <c r="A13" s="19"/>
      <c r="B13" s="150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16">
        <f t="shared" si="0"/>
        <v>0</v>
      </c>
    </row>
    <row r="14" customHeight="1" spans="1:9">
      <c r="A14" s="19"/>
      <c r="B14" s="150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16">
        <f t="shared" si="0"/>
        <v>1050</v>
      </c>
    </row>
    <row r="15" customHeight="1" spans="1:9">
      <c r="A15" s="19"/>
      <c r="B15" s="150"/>
      <c r="C15" s="20"/>
      <c r="D15" s="22"/>
      <c r="E15" s="20"/>
      <c r="F15" s="14" t="s">
        <v>57</v>
      </c>
      <c r="G15" s="17">
        <v>5250</v>
      </c>
      <c r="H15" s="17">
        <v>0.24</v>
      </c>
      <c r="I15" s="133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1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1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1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1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16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16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16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16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16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16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16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16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16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16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16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16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16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16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16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16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33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33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33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33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33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33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33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5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5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5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5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33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33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33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33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33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33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33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33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33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19">
        <f>I80+I81</f>
        <v>367278.1879</v>
      </c>
    </row>
    <row r="83" customHeight="1" spans="1:13">
      <c r="I83" s="95">
        <v>-50589.4</v>
      </c>
      <c r="J83" s="1" t="s">
        <v>384</v>
      </c>
    </row>
    <row r="84" customHeight="1" spans="1:13">
      <c r="I84" s="32">
        <f>I82+I83</f>
        <v>316688.7879</v>
      </c>
    </row>
    <row r="85"/>
    <row r="91" ht="28.5" spans="1:13">
      <c r="A91" s="103" t="s">
        <v>141</v>
      </c>
      <c r="B91" s="103"/>
      <c r="C91" s="103"/>
      <c r="D91" s="103"/>
      <c r="E91" s="103"/>
      <c r="F91" s="103"/>
      <c r="G91" s="103"/>
      <c r="H91" s="103"/>
      <c r="I91" s="103"/>
      <c r="J91" s="103"/>
    </row>
    <row r="92" customHeight="1" spans="1:13">
      <c r="A92" s="104" t="s">
        <v>142</v>
      </c>
      <c r="B92" s="104" t="s">
        <v>143</v>
      </c>
      <c r="C92" s="104" t="s">
        <v>144</v>
      </c>
      <c r="D92" s="104" t="s">
        <v>145</v>
      </c>
      <c r="E92" s="104" t="s">
        <v>146</v>
      </c>
      <c r="F92" s="105" t="s">
        <v>147</v>
      </c>
      <c r="G92" s="104" t="s">
        <v>148</v>
      </c>
      <c r="H92" s="104" t="s">
        <v>149</v>
      </c>
      <c r="I92" s="104" t="s">
        <v>150</v>
      </c>
      <c r="J92" s="104" t="s">
        <v>151</v>
      </c>
    </row>
    <row r="93" customHeight="1" spans="1:13">
      <c r="A93" s="104"/>
      <c r="B93" s="104"/>
      <c r="C93" s="104"/>
      <c r="D93" s="104" t="s">
        <v>152</v>
      </c>
      <c r="E93" s="104"/>
      <c r="F93" s="105" t="s">
        <v>153</v>
      </c>
      <c r="G93" s="104"/>
      <c r="H93" s="104"/>
      <c r="I93" s="106" t="s">
        <v>154</v>
      </c>
      <c r="J93" s="104"/>
      <c r="M93" s="1">
        <v>50589.4</v>
      </c>
    </row>
    <row r="94" customHeight="1" spans="1:13">
      <c r="A94" s="107">
        <v>1</v>
      </c>
      <c r="B94" s="108">
        <v>46057</v>
      </c>
      <c r="C94" s="109" t="s">
        <v>155</v>
      </c>
      <c r="D94" s="109" t="s">
        <v>156</v>
      </c>
      <c r="E94" s="109" t="s">
        <v>157</v>
      </c>
      <c r="F94" s="109"/>
      <c r="G94" s="109" t="s">
        <v>325</v>
      </c>
      <c r="H94" s="109">
        <v>79318</v>
      </c>
      <c r="I94" s="110">
        <v>36388.24</v>
      </c>
      <c r="J94" s="109"/>
      <c r="K94" s="1">
        <v>8158.94</v>
      </c>
      <c r="M94" s="1">
        <v>50589.4</v>
      </c>
    </row>
    <row r="95" customHeight="1" spans="1:13">
      <c r="A95" s="111"/>
      <c r="B95" s="112"/>
      <c r="C95" s="113"/>
      <c r="D95" s="113"/>
      <c r="E95" s="113" t="s">
        <v>159</v>
      </c>
      <c r="F95" s="113"/>
      <c r="G95" s="113" t="s">
        <v>326</v>
      </c>
      <c r="H95" s="109">
        <v>79318</v>
      </c>
      <c r="I95" s="114"/>
      <c r="J95" s="113"/>
      <c r="K95" s="1">
        <v>16317.89</v>
      </c>
    </row>
    <row r="96" customHeight="1" spans="1:13">
      <c r="A96" s="111"/>
      <c r="B96" s="112"/>
      <c r="C96" s="113"/>
      <c r="D96" s="113"/>
      <c r="E96" s="113" t="s">
        <v>160</v>
      </c>
      <c r="F96" s="113"/>
      <c r="G96" s="113" t="s">
        <v>326</v>
      </c>
      <c r="H96" s="113">
        <v>57899</v>
      </c>
      <c r="I96" s="114"/>
      <c r="J96" s="113"/>
      <c r="K96" s="1">
        <v>11911.41</v>
      </c>
      <c r="L96" s="1" t="s">
        <v>327</v>
      </c>
      <c r="M96" s="1">
        <f>M94-50288.11</f>
        <v>301.290000000001</v>
      </c>
    </row>
    <row r="97" customHeight="1" spans="1:11">
      <c r="A97" s="111">
        <v>1</v>
      </c>
      <c r="B97" s="112">
        <v>46057</v>
      </c>
      <c r="C97" s="113" t="s">
        <v>155</v>
      </c>
      <c r="D97" s="113" t="s">
        <v>156</v>
      </c>
      <c r="E97" s="109" t="s">
        <v>157</v>
      </c>
      <c r="F97" s="113"/>
      <c r="G97" s="109" t="s">
        <v>325</v>
      </c>
      <c r="H97" s="113">
        <v>42222</v>
      </c>
      <c r="I97" s="114">
        <v>14201.16</v>
      </c>
      <c r="J97" s="113"/>
      <c r="K97" s="1">
        <v>4343.11</v>
      </c>
    </row>
    <row r="98" customHeight="1" spans="1:11">
      <c r="A98" s="111"/>
      <c r="B98" s="112"/>
      <c r="C98" s="113"/>
      <c r="D98" s="113"/>
      <c r="E98" s="113" t="s">
        <v>159</v>
      </c>
      <c r="F98" s="113"/>
      <c r="G98" s="113" t="s">
        <v>326</v>
      </c>
      <c r="H98" s="113">
        <v>47918</v>
      </c>
      <c r="I98" s="114"/>
      <c r="J98" s="113"/>
      <c r="K98" s="1">
        <v>9858.05</v>
      </c>
    </row>
    <row r="101" customHeight="1" spans="1:11">
      <c r="I101" s="95" t="s">
        <v>328</v>
      </c>
    </row>
  </sheetData>
  <autoFilter xmlns:etc="http://www.wps.cn/officeDocument/2017/etCustomData" ref="A1:I84" etc:filterBottomFollowUsedRange="0">
    <extLst/>
  </autoFilter>
  <mergeCells count="104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8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8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8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8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8"/>
    <mergeCell ref="J92:J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6月人民币 (2)</vt:lpstr>
      <vt:lpstr>6月人民币 (3)</vt:lpstr>
      <vt:lpstr>6月人民币 (4)</vt:lpstr>
      <vt:lpstr>6月人民币剩余金额</vt:lpstr>
      <vt:lpstr>6月人民币剩余金额 (2)</vt:lpstr>
      <vt:lpstr>7月人民币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2026年3月人民币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2026-03-26T19:06:26Z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