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圣琪" sheetId="30" r:id="rId1"/>
    <sheet name="婉垚" sheetId="31" r:id="rId2"/>
    <sheet name="谷润" sheetId="32" r:id="rId3"/>
    <sheet name="吉祥" sheetId="33" r:id="rId4"/>
    <sheet name="美金" sheetId="34" r:id="rId5"/>
  </sheets>
  <definedNames>
    <definedName name="_xlnm._FilterDatabase" localSheetId="0" hidden="1">圣琪!$A$1:$H$25</definedName>
    <definedName name="_xlnm._FilterDatabase" localSheetId="1" hidden="1">婉垚!$A$1:$H$20</definedName>
    <definedName name="_xlnm._FilterDatabase" localSheetId="2" hidden="1">谷润!$A$1:$H$15</definedName>
    <definedName name="_xlnm._FilterDatabase" localSheetId="3" hidden="1">吉祥!$A$1:$H$9</definedName>
    <definedName name="_xlnm._FilterDatabase" localSheetId="4" hidden="1">美金!$A$1:$H$6</definedName>
    <definedName name="_xlnm.Print_Area" localSheetId="0">圣琪!$A$1:$H$2</definedName>
    <definedName name="_xlnm.Print_Area" localSheetId="1">婉垚!$A$1:$H$2</definedName>
    <definedName name="_xlnm.Print_Area" localSheetId="2">谷润!$A$1:$H$2</definedName>
    <definedName name="_xlnm.Print_Area" localSheetId="3">吉祥!$A$1:$H$2</definedName>
    <definedName name="_xlnm.Print_Area" localSheetId="4">美金!$A$1:$H$2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<sst xmlns="http://schemas.openxmlformats.org/spreadsheetml/2006/main" count="145" uniqueCount="53">
  <si>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</si>
  <si>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</si>
  <si>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</si>
  <si>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</si>
  <si>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</si>
  <si>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</si>
  <si>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</si>
  <si>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</si>
  <si>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</si>
  <si>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43858-11170
43862-3520
43863-10</t>
  </si>
  <si>
    <t>RBSKJSD00247
工厂：圣琪</t>
  </si>
  <si>
    <t>1396-693-500
Made in China 女连衣裙</t>
  </si>
  <si>
    <t>白色吊牌HPBCRFI001-60*95mm-RFID LOGO</t>
  </si>
  <si>
    <t>黑色 吊绳 MRBCGEN004-320*1.5mm</t>
  </si>
  <si>
    <t>配比装胶带贴纸  BKSKR24014</t>
  </si>
  <si>
    <t>白色织标WLBCGEN017（05B）-65*20mm</t>
  </si>
  <si>
    <t>白色缎带洗标CLBCGEN003*4页-60*25mm（加页码）</t>
  </si>
  <si>
    <t>白色缎带芯片洗标CLBCRFI001-60*25mm-RFID</t>
  </si>
  <si>
    <t>43916-20993
43917-20</t>
  </si>
  <si>
    <t>RBSKJSD00252
工厂：圣琪</t>
  </si>
  <si>
    <t>1400-693-812/902
Made in China 女套衫</t>
  </si>
  <si>
    <t>43979-11548
43987-10</t>
  </si>
  <si>
    <t>RBSKJSD00255
工厂：圣琪</t>
  </si>
  <si>
    <t>1413-693-106
Made in China 女背心</t>
  </si>
  <si>
    <t>43933-52078
43937-16144
43938-30</t>
  </si>
  <si>
    <t>RBSKJSD00277
工厂：圣琪</t>
  </si>
  <si>
    <t>1405-693-323/401/600
Made in China 女吊带裙</t>
  </si>
  <si>
    <t>43756-42869
43915-12752
43758-20</t>
  </si>
  <si>
    <t>RBSKJSD00250
工厂：婉垚</t>
  </si>
  <si>
    <t>1226-693-505/800
Made in China 女套衫</t>
  </si>
  <si>
    <t>43765-12692
44155-4096
43768-10</t>
  </si>
  <si>
    <t>RBSKJSD00251
工厂：婉垚</t>
  </si>
  <si>
    <t>1222-693-800
Made in China 女连衣裙</t>
  </si>
  <si>
    <t>44836-2097
44837-10</t>
  </si>
  <si>
    <t>RBSKJSD00257
工厂：婉垚</t>
  </si>
  <si>
    <t>1509-693-800
Made in China 女连衣裙</t>
  </si>
  <si>
    <t>白色吊牌HPBCGEN011-60*95mm-RFID LOGO-新版</t>
  </si>
  <si>
    <t>43930-13169
43941-3616
43942-10</t>
  </si>
  <si>
    <t>RBSKJSD00253
工厂：谷润</t>
  </si>
  <si>
    <t>1255-693-700
Made in China 女连衣裙</t>
  </si>
  <si>
    <t>白色缎带洗标CLBCGEN003*6页-60*25mm（加页码）</t>
  </si>
  <si>
    <t>43948-13470
43959-4368
43960-10</t>
  </si>
  <si>
    <t>RBSKJSD00254
工厂：谷润</t>
  </si>
  <si>
    <t>1407-693-700
Made in China 女套衫</t>
  </si>
  <si>
    <t>44301-16013
44302-4976
44303-10</t>
  </si>
  <si>
    <t>RBSKJSD00256
工厂：柬埔寨吉祥</t>
  </si>
  <si>
    <t>1420-693-902
Cambodia 女背心</t>
  </si>
  <si>
    <t>白色缎带芯片洗标CLBCRFI001-60*25mm-RFID大货样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</si>
  <si>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</si>
  <si>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白色缎带洗标CLBCGEN003*5页-60*25mm（加页码）</t>
  </si>
  <si>
    <t>48509-3000</t>
  </si>
  <si>
    <t>RBSKJSD00283
工厂：柬埔寨吉祥</t>
  </si>
  <si>
    <t>1420-693-902
Cambodia 女背心 翻单1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</si>
</sst>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horizontal="center" vertical="center"/>
    </xf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vertical="center"/>
    </xf>
    <xf numFmtId="14" fontId="0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115" zoomScaleNormal="115" zoomScaleSheetLayoutView="130" workbookViewId="0">
      <selection activeCell="F25" sqref="F25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6">
        <v>46017</v>
      </c>
      <c r="B3" s="27" t="s">
        <v>9</v>
      </c>
      <c r="C3" s="28" t="s">
        <v>10</v>
      </c>
      <c r="D3" s="27" t="s">
        <v>11</v>
      </c>
      <c r="E3" s="29" t="s">
        <v>12</v>
      </c>
      <c r="F3" s="30">
        <f>11170+3520+10</f>
        <v>14700</v>
      </c>
      <c r="G3" s="31">
        <v>0.26</v>
      </c>
      <c r="H3" s="32">
        <f t="shared" ref="H3:H24" si="0">F3*G3</f>
        <v>3822</v>
      </c>
    </row>
    <row r="4" spans="1:8">
      <c r="A4" s="26"/>
      <c r="B4" s="31"/>
      <c r="C4" s="33"/>
      <c r="D4" s="27"/>
      <c r="E4" s="31" t="s">
        <v>13</v>
      </c>
      <c r="F4" s="30">
        <f>11170+3520+10</f>
        <v>14700</v>
      </c>
      <c r="G4" s="31">
        <v>0.09</v>
      </c>
      <c r="H4" s="32">
        <f t="shared" si="0"/>
        <v>1323</v>
      </c>
    </row>
    <row r="5" spans="1:8">
      <c r="A5" s="26"/>
      <c r="B5" s="31"/>
      <c r="C5" s="33"/>
      <c r="D5" s="27"/>
      <c r="E5" s="29" t="s">
        <v>14</v>
      </c>
      <c r="F5" s="30">
        <v>880</v>
      </c>
      <c r="G5" s="31">
        <v>0.24</v>
      </c>
      <c r="H5" s="32">
        <f t="shared" si="0"/>
        <v>211.2</v>
      </c>
    </row>
    <row r="6" spans="1:8">
      <c r="A6" s="26">
        <v>46016</v>
      </c>
      <c r="B6" s="31"/>
      <c r="C6" s="33"/>
      <c r="D6" s="27"/>
      <c r="E6" s="31" t="s">
        <v>15</v>
      </c>
      <c r="F6" s="30">
        <f>11170+3520+10</f>
        <v>14700</v>
      </c>
      <c r="G6" s="31">
        <v>0.12</v>
      </c>
      <c r="H6" s="32">
        <f t="shared" si="0"/>
        <v>1764</v>
      </c>
    </row>
    <row r="7" spans="1:8">
      <c r="A7" s="26">
        <v>46017</v>
      </c>
      <c r="B7" s="31"/>
      <c r="C7" s="33"/>
      <c r="D7" s="27"/>
      <c r="E7" s="31" t="s">
        <v>16</v>
      </c>
      <c r="F7" s="31">
        <f>14700*4</f>
        <v>58800</v>
      </c>
      <c r="G7" s="31">
        <v>0.042</v>
      </c>
      <c r="H7" s="32">
        <f t="shared" si="0"/>
        <v>2469.6</v>
      </c>
    </row>
    <row r="8" spans="1:8">
      <c r="A8" s="26">
        <v>46016</v>
      </c>
      <c r="B8" s="31"/>
      <c r="C8" s="33"/>
      <c r="D8" s="27"/>
      <c r="E8" s="27" t="s">
        <v>17</v>
      </c>
      <c r="F8" s="30">
        <f>11170+3520+10</f>
        <v>14700</v>
      </c>
      <c r="G8" s="31">
        <v>0.57</v>
      </c>
      <c r="H8" s="32">
        <f t="shared" si="0"/>
        <v>8379</v>
      </c>
    </row>
    <row r="9" spans="1:8">
      <c r="A9" s="26">
        <v>46016</v>
      </c>
      <c r="B9" s="27" t="s">
        <v>18</v>
      </c>
      <c r="C9" s="28" t="s">
        <v>19</v>
      </c>
      <c r="D9" s="27" t="s">
        <v>20</v>
      </c>
      <c r="E9" s="29" t="s">
        <v>12</v>
      </c>
      <c r="F9" s="30">
        <f>20993+20</f>
        <v>21013</v>
      </c>
      <c r="G9" s="31">
        <v>0.26</v>
      </c>
      <c r="H9" s="32">
        <f t="shared" si="0"/>
        <v>5463.38</v>
      </c>
    </row>
    <row r="10" spans="1:8">
      <c r="A10" s="26"/>
      <c r="B10" s="31"/>
      <c r="C10" s="33"/>
      <c r="D10" s="27"/>
      <c r="E10" s="31" t="s">
        <v>13</v>
      </c>
      <c r="F10" s="30">
        <f>20993+20</f>
        <v>21013</v>
      </c>
      <c r="G10" s="31">
        <v>0.09</v>
      </c>
      <c r="H10" s="32">
        <f t="shared" si="0"/>
        <v>1891.17</v>
      </c>
    </row>
    <row r="11" spans="1:8">
      <c r="A11" s="34"/>
      <c r="B11" s="31"/>
      <c r="C11" s="33"/>
      <c r="D11" s="27"/>
      <c r="E11" s="31" t="s">
        <v>15</v>
      </c>
      <c r="F11" s="30">
        <f>20993+20</f>
        <v>21013</v>
      </c>
      <c r="G11" s="31">
        <v>0.12</v>
      </c>
      <c r="H11" s="32">
        <f t="shared" si="0"/>
        <v>2521.56</v>
      </c>
    </row>
    <row r="12" spans="1:8">
      <c r="A12" s="26">
        <v>46017</v>
      </c>
      <c r="B12" s="31"/>
      <c r="C12" s="33"/>
      <c r="D12" s="27"/>
      <c r="E12" s="31" t="s">
        <v>16</v>
      </c>
      <c r="F12" s="31">
        <f>21013*4</f>
        <v>84052</v>
      </c>
      <c r="G12" s="31">
        <v>0.042</v>
      </c>
      <c r="H12" s="32">
        <f t="shared" si="0"/>
        <v>3530.184</v>
      </c>
    </row>
    <row r="13" spans="1:8">
      <c r="A13" s="35">
        <v>46016</v>
      </c>
      <c r="B13" s="31"/>
      <c r="C13" s="33"/>
      <c r="D13" s="27"/>
      <c r="E13" s="27" t="s">
        <v>17</v>
      </c>
      <c r="F13" s="30">
        <f>20993+20</f>
        <v>21013</v>
      </c>
      <c r="G13" s="31">
        <v>0.57</v>
      </c>
      <c r="H13" s="32">
        <f t="shared" si="0"/>
        <v>11977.41</v>
      </c>
    </row>
    <row r="14" spans="1:8">
      <c r="A14" s="26">
        <v>46017</v>
      </c>
      <c r="B14" s="27" t="s">
        <v>21</v>
      </c>
      <c r="C14" s="28" t="s">
        <v>22</v>
      </c>
      <c r="D14" s="27" t="s">
        <v>23</v>
      </c>
      <c r="E14" s="29" t="s">
        <v>12</v>
      </c>
      <c r="F14" s="30">
        <f>11548+10</f>
        <v>11558</v>
      </c>
      <c r="G14" s="31">
        <v>0.26</v>
      </c>
      <c r="H14" s="32">
        <f t="shared" si="0"/>
        <v>3005.08</v>
      </c>
    </row>
    <row r="15" spans="1:8">
      <c r="A15" s="26"/>
      <c r="B15" s="31"/>
      <c r="C15" s="33"/>
      <c r="D15" s="27"/>
      <c r="E15" s="31" t="s">
        <v>13</v>
      </c>
      <c r="F15" s="30">
        <f>11548+10</f>
        <v>11558</v>
      </c>
      <c r="G15" s="31">
        <v>0.09</v>
      </c>
      <c r="H15" s="32">
        <f t="shared" si="0"/>
        <v>1040.22</v>
      </c>
    </row>
    <row r="16" spans="1:8">
      <c r="A16" s="26">
        <v>46016</v>
      </c>
      <c r="B16" s="31"/>
      <c r="C16" s="33"/>
      <c r="D16" s="27"/>
      <c r="E16" s="31" t="s">
        <v>15</v>
      </c>
      <c r="F16" s="30">
        <f>11548+10</f>
        <v>11558</v>
      </c>
      <c r="G16" s="31">
        <v>0.12</v>
      </c>
      <c r="H16" s="32">
        <f t="shared" si="0"/>
        <v>1386.96</v>
      </c>
    </row>
    <row r="17" spans="1:8">
      <c r="A17" s="26">
        <v>46017</v>
      </c>
      <c r="B17" s="31"/>
      <c r="C17" s="33"/>
      <c r="D17" s="27"/>
      <c r="E17" s="31" t="s">
        <v>16</v>
      </c>
      <c r="F17" s="31">
        <f>11558*4</f>
        <v>46232</v>
      </c>
      <c r="G17" s="31">
        <v>0.042</v>
      </c>
      <c r="H17" s="32">
        <f t="shared" si="0"/>
        <v>1941.744</v>
      </c>
    </row>
    <row r="18" spans="1:8">
      <c r="A18" s="26">
        <v>46016</v>
      </c>
      <c r="B18" s="31"/>
      <c r="C18" s="33"/>
      <c r="D18" s="27"/>
      <c r="E18" s="27" t="s">
        <v>17</v>
      </c>
      <c r="F18" s="30">
        <f>11548+10</f>
        <v>11558</v>
      </c>
      <c r="G18" s="31">
        <v>0.57</v>
      </c>
      <c r="H18" s="32">
        <f t="shared" si="0"/>
        <v>6588.06</v>
      </c>
    </row>
    <row r="19" spans="1:8">
      <c r="A19" s="26">
        <v>46016</v>
      </c>
      <c r="B19" s="27" t="s">
        <v>24</v>
      </c>
      <c r="C19" s="36" t="s">
        <v>25</v>
      </c>
      <c r="D19" s="27" t="s">
        <v>26</v>
      </c>
      <c r="E19" s="27" t="s">
        <v>12</v>
      </c>
      <c r="F19" s="31">
        <f>52078+16144+30</f>
        <v>68252</v>
      </c>
      <c r="G19" s="31">
        <v>0.26</v>
      </c>
      <c r="H19" s="32">
        <f t="shared" si="0"/>
        <v>17745.52</v>
      </c>
    </row>
    <row r="20" spans="1:8">
      <c r="A20" s="35"/>
      <c r="B20" s="37"/>
      <c r="C20" s="38"/>
      <c r="D20" s="39"/>
      <c r="E20" s="31" t="s">
        <v>13</v>
      </c>
      <c r="F20" s="31">
        <f>52078+16144+30</f>
        <v>68252</v>
      </c>
      <c r="G20" s="31">
        <v>0.09</v>
      </c>
      <c r="H20" s="32">
        <f t="shared" si="0"/>
        <v>6142.68</v>
      </c>
    </row>
    <row r="21" spans="1:8">
      <c r="A21" s="35"/>
      <c r="B21" s="31"/>
      <c r="C21" s="40"/>
      <c r="D21" s="27"/>
      <c r="E21" s="31" t="s">
        <v>14</v>
      </c>
      <c r="F21" s="31">
        <v>4036</v>
      </c>
      <c r="G21" s="31">
        <v>0.24</v>
      </c>
      <c r="H21" s="32">
        <f t="shared" si="0"/>
        <v>968.64</v>
      </c>
    </row>
    <row r="22" spans="1:8">
      <c r="A22" s="35"/>
      <c r="B22" s="31"/>
      <c r="C22" s="40"/>
      <c r="D22" s="27"/>
      <c r="E22" s="31" t="s">
        <v>15</v>
      </c>
      <c r="F22" s="31">
        <f>52078+16144+30</f>
        <v>68252</v>
      </c>
      <c r="G22" s="31">
        <v>0.12</v>
      </c>
      <c r="H22" s="32">
        <f t="shared" si="0"/>
        <v>8190.24</v>
      </c>
    </row>
    <row r="23" spans="1:8">
      <c r="A23" s="35"/>
      <c r="B23" s="31"/>
      <c r="C23" s="40"/>
      <c r="D23" s="27"/>
      <c r="E23" s="31" t="s">
        <v>16</v>
      </c>
      <c r="F23" s="31">
        <f>68252*4</f>
        <v>273008</v>
      </c>
      <c r="G23" s="31">
        <f>0.042</f>
        <v>0.042</v>
      </c>
      <c r="H23" s="32">
        <f t="shared" si="0"/>
        <v>11466.336</v>
      </c>
    </row>
    <row r="24" spans="1:8">
      <c r="A24" s="41"/>
      <c r="B24" s="31"/>
      <c r="C24" s="40"/>
      <c r="D24" s="27"/>
      <c r="E24" s="27" t="s">
        <v>17</v>
      </c>
      <c r="F24" s="31">
        <f>52078+16144+30</f>
        <v>68252</v>
      </c>
      <c r="G24" s="31">
        <v>0.57</v>
      </c>
      <c r="H24" s="32">
        <f t="shared" si="0"/>
        <v>38903.64</v>
      </c>
    </row>
    <row r="25" spans="1:8">
      <c r="H25" s="22">
        <f>SUM(H3:H24)</f>
        <v>140731.624</v>
      </c>
    </row>
  </sheetData>
  <autoFilter xmlns:etc="http://www.wps.cn/officeDocument/2017/etCustomData" ref="A1:H25" etc:filterBottomFollowUsedRange="0">
    <extLst/>
  </autoFilter>
  <mergeCells count="17">
    <mergeCell ref="A1:H1"/>
    <mergeCell ref="A3:A5"/>
    <mergeCell ref="A9:A11"/>
    <mergeCell ref="A14:A15"/>
    <mergeCell ref="A19:A24"/>
    <mergeCell ref="B3:B8"/>
    <mergeCell ref="B9:B13"/>
    <mergeCell ref="B14:B18"/>
    <mergeCell ref="B19:B24"/>
    <mergeCell ref="C3:C8"/>
    <mergeCell ref="C9:C13"/>
    <mergeCell ref="C14:C18"/>
    <mergeCell ref="C19:C24"/>
    <mergeCell ref="D3:D8"/>
    <mergeCell ref="D9:D13"/>
    <mergeCell ref="D14:D18"/>
    <mergeCell ref="D19:D2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115" zoomScaleNormal="115" zoomScaleSheetLayoutView="130" workbookViewId="0">
      <selection activeCell="H20" sqref="H20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3">
        <v>46017</v>
      </c>
      <c r="B3" s="14" t="s">
        <v>27</v>
      </c>
      <c r="C3" s="24" t="s">
        <v>28</v>
      </c>
      <c r="D3" s="14" t="s">
        <v>29</v>
      </c>
      <c r="E3" s="15" t="s">
        <v>12</v>
      </c>
      <c r="F3" s="20">
        <f>42869+12752+20</f>
        <v>55641</v>
      </c>
      <c r="G3" s="16">
        <v>0.26</v>
      </c>
      <c r="H3" s="18">
        <f t="shared" ref="H3:H19" si="0">F3*G3</f>
        <v>14466.66</v>
      </c>
    </row>
    <row r="4" spans="1:8">
      <c r="A4" s="23"/>
      <c r="B4" s="16"/>
      <c r="C4" s="25"/>
      <c r="D4" s="14"/>
      <c r="E4" s="16" t="s">
        <v>13</v>
      </c>
      <c r="F4" s="20">
        <f>42869+12752+20</f>
        <v>55641</v>
      </c>
      <c r="G4" s="16">
        <v>0.09</v>
      </c>
      <c r="H4" s="18">
        <f t="shared" si="0"/>
        <v>5007.69</v>
      </c>
    </row>
    <row r="5" spans="1:8">
      <c r="A5" s="23"/>
      <c r="B5" s="16"/>
      <c r="C5" s="25"/>
      <c r="D5" s="14"/>
      <c r="E5" s="15" t="s">
        <v>14</v>
      </c>
      <c r="F5" s="20">
        <v>3188</v>
      </c>
      <c r="G5" s="16">
        <v>0.24</v>
      </c>
      <c r="H5" s="18">
        <f t="shared" si="0"/>
        <v>765.12</v>
      </c>
    </row>
    <row r="6" spans="1:8">
      <c r="A6" s="13">
        <v>46016</v>
      </c>
      <c r="B6" s="16"/>
      <c r="C6" s="25"/>
      <c r="D6" s="14"/>
      <c r="E6" s="16" t="s">
        <v>15</v>
      </c>
      <c r="F6" s="20">
        <f>42869+12752+20</f>
        <v>55641</v>
      </c>
      <c r="G6" s="16">
        <v>0.12</v>
      </c>
      <c r="H6" s="18">
        <f t="shared" si="0"/>
        <v>6676.92</v>
      </c>
    </row>
    <row r="7" spans="1:8">
      <c r="A7" s="13"/>
      <c r="B7" s="16"/>
      <c r="C7" s="25"/>
      <c r="D7" s="14"/>
      <c r="E7" s="16" t="s">
        <v>16</v>
      </c>
      <c r="F7" s="16">
        <f>55641*4</f>
        <v>222564</v>
      </c>
      <c r="G7" s="16">
        <v>0.042</v>
      </c>
      <c r="H7" s="18">
        <f t="shared" si="0"/>
        <v>9347.688</v>
      </c>
    </row>
    <row r="8" spans="1:8">
      <c r="A8" s="21"/>
      <c r="B8" s="16"/>
      <c r="C8" s="25"/>
      <c r="D8" s="14"/>
      <c r="E8" s="14" t="s">
        <v>17</v>
      </c>
      <c r="F8" s="20">
        <f>42869+12752+20</f>
        <v>55641</v>
      </c>
      <c r="G8" s="16">
        <v>0.57</v>
      </c>
      <c r="H8" s="18">
        <f t="shared" si="0"/>
        <v>31715.37</v>
      </c>
    </row>
    <row r="9" spans="1:8">
      <c r="A9" s="23">
        <v>46017</v>
      </c>
      <c r="B9" s="14" t="s">
        <v>30</v>
      </c>
      <c r="C9" s="24" t="s">
        <v>31</v>
      </c>
      <c r="D9" s="14" t="s">
        <v>32</v>
      </c>
      <c r="E9" s="15" t="s">
        <v>12</v>
      </c>
      <c r="F9" s="20">
        <f>12692+4096+10</f>
        <v>16798</v>
      </c>
      <c r="G9" s="16">
        <v>0.26</v>
      </c>
      <c r="H9" s="18">
        <f t="shared" si="0"/>
        <v>4367.48</v>
      </c>
    </row>
    <row r="10" spans="1:8">
      <c r="A10" s="23"/>
      <c r="B10" s="16"/>
      <c r="C10" s="25"/>
      <c r="D10" s="14"/>
      <c r="E10" s="16" t="s">
        <v>13</v>
      </c>
      <c r="F10" s="20">
        <f>12692+4096+10</f>
        <v>16798</v>
      </c>
      <c r="G10" s="16">
        <v>0.09</v>
      </c>
      <c r="H10" s="18">
        <f t="shared" si="0"/>
        <v>1511.82</v>
      </c>
    </row>
    <row r="11" spans="1:8">
      <c r="A11" s="23"/>
      <c r="B11" s="16"/>
      <c r="C11" s="25"/>
      <c r="D11" s="14"/>
      <c r="E11" s="15" t="s">
        <v>14</v>
      </c>
      <c r="F11" s="20">
        <v>1024</v>
      </c>
      <c r="G11" s="16">
        <v>0.24</v>
      </c>
      <c r="H11" s="18">
        <f t="shared" si="0"/>
        <v>245.76</v>
      </c>
    </row>
    <row r="12" spans="1:8">
      <c r="A12" s="13">
        <v>46016</v>
      </c>
      <c r="B12" s="16"/>
      <c r="C12" s="25"/>
      <c r="D12" s="14"/>
      <c r="E12" s="16" t="s">
        <v>15</v>
      </c>
      <c r="F12" s="20">
        <f>12692+4096+10</f>
        <v>16798</v>
      </c>
      <c r="G12" s="16">
        <v>0.12</v>
      </c>
      <c r="H12" s="18">
        <f t="shared" si="0"/>
        <v>2015.76</v>
      </c>
    </row>
    <row r="13" spans="1:8">
      <c r="A13" s="13"/>
      <c r="B13" s="16"/>
      <c r="C13" s="25"/>
      <c r="D13" s="14"/>
      <c r="E13" s="16" t="s">
        <v>16</v>
      </c>
      <c r="F13" s="16">
        <f>16798*4</f>
        <v>67192</v>
      </c>
      <c r="G13" s="16">
        <v>0.042</v>
      </c>
      <c r="H13" s="18">
        <f t="shared" si="0"/>
        <v>2822.064</v>
      </c>
    </row>
    <row r="14" spans="1:8">
      <c r="A14" s="21"/>
      <c r="B14" s="16"/>
      <c r="C14" s="25"/>
      <c r="D14" s="14"/>
      <c r="E14" s="14" t="s">
        <v>17</v>
      </c>
      <c r="F14" s="20">
        <f>12692+4096+10</f>
        <v>16798</v>
      </c>
      <c r="G14" s="16">
        <v>0.57</v>
      </c>
      <c r="H14" s="18">
        <f t="shared" si="0"/>
        <v>9574.86</v>
      </c>
    </row>
    <row r="15" spans="1:8">
      <c r="A15" s="23">
        <v>46017</v>
      </c>
      <c r="B15" s="14" t="s">
        <v>33</v>
      </c>
      <c r="C15" s="24" t="s">
        <v>34</v>
      </c>
      <c r="D15" s="14" t="s">
        <v>35</v>
      </c>
      <c r="E15" s="15" t="s">
        <v>36</v>
      </c>
      <c r="F15" s="20">
        <f>2097+10</f>
        <v>2107</v>
      </c>
      <c r="G15" s="16">
        <v>0.26</v>
      </c>
      <c r="H15" s="18">
        <f t="shared" si="0"/>
        <v>547.82</v>
      </c>
    </row>
    <row r="16" spans="1:8">
      <c r="A16" s="23"/>
      <c r="B16" s="16"/>
      <c r="C16" s="25"/>
      <c r="D16" s="14"/>
      <c r="E16" s="16" t="s">
        <v>13</v>
      </c>
      <c r="F16" s="20">
        <v>2107</v>
      </c>
      <c r="G16" s="16">
        <v>0.09</v>
      </c>
      <c r="H16" s="18">
        <f t="shared" si="0"/>
        <v>189.63</v>
      </c>
    </row>
    <row r="17" spans="1:8">
      <c r="A17" s="13">
        <v>46016</v>
      </c>
      <c r="B17" s="16"/>
      <c r="C17" s="25"/>
      <c r="D17" s="14"/>
      <c r="E17" s="16" t="s">
        <v>15</v>
      </c>
      <c r="F17" s="20">
        <v>2107</v>
      </c>
      <c r="G17" s="16">
        <v>0.12</v>
      </c>
      <c r="H17" s="18">
        <f t="shared" si="0"/>
        <v>252.84</v>
      </c>
    </row>
    <row r="18" spans="1:8">
      <c r="A18" s="13"/>
      <c r="B18" s="16"/>
      <c r="C18" s="25"/>
      <c r="D18" s="14"/>
      <c r="E18" s="16" t="s">
        <v>16</v>
      </c>
      <c r="F18" s="16">
        <f>2107*4</f>
        <v>8428</v>
      </c>
      <c r="G18" s="16">
        <v>0.042</v>
      </c>
      <c r="H18" s="18">
        <f t="shared" si="0"/>
        <v>353.976</v>
      </c>
    </row>
    <row r="19" spans="1:8">
      <c r="A19" s="21"/>
      <c r="B19" s="16"/>
      <c r="C19" s="25"/>
      <c r="D19" s="14"/>
      <c r="E19" s="14" t="s">
        <v>17</v>
      </c>
      <c r="F19" s="20">
        <v>2107</v>
      </c>
      <c r="G19" s="16">
        <v>0.57</v>
      </c>
      <c r="H19" s="18">
        <f t="shared" si="0"/>
        <v>1200.99</v>
      </c>
    </row>
    <row r="20" spans="1:8">
      <c r="H20" s="22">
        <f>SUM(H3:H19)</f>
        <v>91062.448</v>
      </c>
    </row>
  </sheetData>
  <autoFilter xmlns:etc="http://www.wps.cn/officeDocument/2017/etCustomData" ref="A1:H20" etc:filterBottomFollowUsedRange="0">
    <extLst/>
  </autoFilter>
  <mergeCells count="16">
    <mergeCell ref="A1:H1"/>
    <mergeCell ref="A3:A5"/>
    <mergeCell ref="A6:A8"/>
    <mergeCell ref="A9:A11"/>
    <mergeCell ref="A12:A14"/>
    <mergeCell ref="A15:A16"/>
    <mergeCell ref="A17:A19"/>
    <mergeCell ref="B3:B8"/>
    <mergeCell ref="B9:B14"/>
    <mergeCell ref="B15:B19"/>
    <mergeCell ref="C3:C8"/>
    <mergeCell ref="C9:C14"/>
    <mergeCell ref="C15:C19"/>
    <mergeCell ref="D3:D8"/>
    <mergeCell ref="D9:D14"/>
    <mergeCell ref="D15:D19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15" zoomScaleNormal="115" zoomScaleSheetLayoutView="130" workbookViewId="0">
      <selection activeCell="H15" sqref="H15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3">
        <v>46017</v>
      </c>
      <c r="B3" s="14" t="s">
        <v>37</v>
      </c>
      <c r="C3" s="24" t="s">
        <v>38</v>
      </c>
      <c r="D3" s="14" t="s">
        <v>39</v>
      </c>
      <c r="E3" s="15" t="s">
        <v>12</v>
      </c>
      <c r="F3" s="20">
        <f>13169+3616+10</f>
        <v>16795</v>
      </c>
      <c r="G3" s="16">
        <v>0.26</v>
      </c>
      <c r="H3" s="18">
        <f>F3*G3</f>
        <v>4366.7</v>
      </c>
    </row>
    <row r="4" spans="1:8">
      <c r="A4" s="23"/>
      <c r="B4" s="16"/>
      <c r="C4" s="25"/>
      <c r="D4" s="14"/>
      <c r="E4" s="16" t="s">
        <v>13</v>
      </c>
      <c r="F4" s="20">
        <f>13169+3616+10</f>
        <v>16795</v>
      </c>
      <c r="G4" s="16">
        <v>0.09</v>
      </c>
      <c r="H4" s="18">
        <f t="shared" ref="H4:H14" si="0">F4*G4</f>
        <v>1511.55</v>
      </c>
    </row>
    <row r="5" spans="1:8">
      <c r="A5" s="23"/>
      <c r="B5" s="16"/>
      <c r="C5" s="25"/>
      <c r="D5" s="14"/>
      <c r="E5" s="15" t="s">
        <v>14</v>
      </c>
      <c r="F5" s="20">
        <v>904</v>
      </c>
      <c r="G5" s="16">
        <v>0.24</v>
      </c>
      <c r="H5" s="18">
        <f t="shared" si="0"/>
        <v>216.96</v>
      </c>
    </row>
    <row r="6" spans="1:8">
      <c r="A6" s="23">
        <v>46016</v>
      </c>
      <c r="B6" s="16"/>
      <c r="C6" s="25"/>
      <c r="D6" s="14"/>
      <c r="E6" s="16" t="s">
        <v>15</v>
      </c>
      <c r="F6" s="20">
        <f>13169+3616+10</f>
        <v>16795</v>
      </c>
      <c r="G6" s="16">
        <v>0.12</v>
      </c>
      <c r="H6" s="18">
        <f t="shared" si="0"/>
        <v>2015.4</v>
      </c>
    </row>
    <row r="7" spans="1:8">
      <c r="A7" s="23"/>
      <c r="B7" s="16"/>
      <c r="C7" s="25"/>
      <c r="D7" s="14"/>
      <c r="E7" s="16" t="s">
        <v>40</v>
      </c>
      <c r="F7" s="16">
        <f>16795*6</f>
        <v>100770</v>
      </c>
      <c r="G7" s="16">
        <v>0.042</v>
      </c>
      <c r="H7" s="18">
        <f t="shared" si="0"/>
        <v>4232.34</v>
      </c>
    </row>
    <row r="8" spans="1:8">
      <c r="A8" s="23"/>
      <c r="B8" s="16"/>
      <c r="C8" s="25"/>
      <c r="D8" s="14"/>
      <c r="E8" s="14" t="s">
        <v>17</v>
      </c>
      <c r="F8" s="20">
        <f>13169+3616+10</f>
        <v>16795</v>
      </c>
      <c r="G8" s="16">
        <v>0.57</v>
      </c>
      <c r="H8" s="18">
        <f t="shared" si="0"/>
        <v>9573.15</v>
      </c>
    </row>
    <row r="9" spans="1:8">
      <c r="A9" s="23">
        <v>46017</v>
      </c>
      <c r="B9" s="14" t="s">
        <v>41</v>
      </c>
      <c r="C9" s="24" t="s">
        <v>42</v>
      </c>
      <c r="D9" s="14" t="s">
        <v>43</v>
      </c>
      <c r="E9" s="15" t="s">
        <v>12</v>
      </c>
      <c r="F9" s="20">
        <f>13470+4368+10</f>
        <v>17848</v>
      </c>
      <c r="G9" s="16">
        <v>0.26</v>
      </c>
      <c r="H9" s="18">
        <f t="shared" si="0"/>
        <v>4640.48</v>
      </c>
    </row>
    <row r="10" spans="1:8">
      <c r="A10" s="23"/>
      <c r="B10" s="16"/>
      <c r="C10" s="25"/>
      <c r="D10" s="14"/>
      <c r="E10" s="16" t="s">
        <v>13</v>
      </c>
      <c r="F10" s="20">
        <f>13470+4368+10</f>
        <v>17848</v>
      </c>
      <c r="G10" s="16">
        <v>0.09</v>
      </c>
      <c r="H10" s="18">
        <f t="shared" si="0"/>
        <v>1606.32</v>
      </c>
    </row>
    <row r="11" spans="1:8">
      <c r="A11" s="23"/>
      <c r="B11" s="16"/>
      <c r="C11" s="25"/>
      <c r="D11" s="14"/>
      <c r="E11" s="15" t="s">
        <v>14</v>
      </c>
      <c r="F11" s="20">
        <v>1092</v>
      </c>
      <c r="G11" s="16">
        <v>0.24</v>
      </c>
      <c r="H11" s="18">
        <f t="shared" si="0"/>
        <v>262.08</v>
      </c>
    </row>
    <row r="12" spans="1:8">
      <c r="A12" s="13">
        <v>46016</v>
      </c>
      <c r="B12" s="16"/>
      <c r="C12" s="25"/>
      <c r="D12" s="14"/>
      <c r="E12" s="16" t="s">
        <v>15</v>
      </c>
      <c r="F12" s="20">
        <f>13470+4368+10</f>
        <v>17848</v>
      </c>
      <c r="G12" s="16">
        <v>0.12</v>
      </c>
      <c r="H12" s="18">
        <f t="shared" si="0"/>
        <v>2141.76</v>
      </c>
    </row>
    <row r="13" spans="1:8">
      <c r="A13" s="13"/>
      <c r="B13" s="16"/>
      <c r="C13" s="25"/>
      <c r="D13" s="14"/>
      <c r="E13" s="16" t="s">
        <v>16</v>
      </c>
      <c r="F13" s="16">
        <f>17848*4</f>
        <v>71392</v>
      </c>
      <c r="G13" s="16">
        <v>0.042</v>
      </c>
      <c r="H13" s="18">
        <f t="shared" si="0"/>
        <v>2998.464</v>
      </c>
    </row>
    <row r="14" spans="1:8">
      <c r="A14" s="21"/>
      <c r="B14" s="16"/>
      <c r="C14" s="25"/>
      <c r="D14" s="14"/>
      <c r="E14" s="14" t="s">
        <v>17</v>
      </c>
      <c r="F14" s="20">
        <f>13470+4368+10</f>
        <v>17848</v>
      </c>
      <c r="G14" s="16">
        <v>0.57</v>
      </c>
      <c r="H14" s="18">
        <f t="shared" si="0"/>
        <v>10173.36</v>
      </c>
    </row>
    <row r="15" spans="1:8">
      <c r="H15" s="22">
        <f>SUM(H3:H14)</f>
        <v>43738.564</v>
      </c>
    </row>
  </sheetData>
  <autoFilter xmlns:etc="http://www.wps.cn/officeDocument/2017/etCustomData" ref="A1:H15" etc:filterBottomFollowUsedRange="0">
    <extLst/>
  </autoFilter>
  <mergeCells count="11">
    <mergeCell ref="A1:H1"/>
    <mergeCell ref="A3:A5"/>
    <mergeCell ref="A6:A8"/>
    <mergeCell ref="A9:A11"/>
    <mergeCell ref="A12:A14"/>
    <mergeCell ref="B3:B8"/>
    <mergeCell ref="B9:B14"/>
    <mergeCell ref="C3:C8"/>
    <mergeCell ref="C9:C14"/>
    <mergeCell ref="D3:D8"/>
    <mergeCell ref="D9:D1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H9" sqref="H9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3">
        <v>45987</v>
      </c>
      <c r="B3" s="14" t="s">
        <v>44</v>
      </c>
      <c r="C3" s="24" t="s">
        <v>45</v>
      </c>
      <c r="D3" s="14" t="s">
        <v>46</v>
      </c>
      <c r="E3" s="15" t="s">
        <v>12</v>
      </c>
      <c r="F3" s="20">
        <f t="shared" ref="F3:F7" si="0">16013+4976+10</f>
        <v>20999</v>
      </c>
      <c r="G3" s="17">
        <v>0.26</v>
      </c>
      <c r="H3" s="18">
        <f t="shared" ref="H3:H8" si="1">F3*G3</f>
        <v>5459.74</v>
      </c>
    </row>
    <row r="4" spans="1:8">
      <c r="A4" s="23"/>
      <c r="B4" s="16"/>
      <c r="C4" s="25"/>
      <c r="D4" s="14"/>
      <c r="E4" s="16" t="s">
        <v>13</v>
      </c>
      <c r="F4" s="20">
        <f t="shared" si="0"/>
        <v>20999</v>
      </c>
      <c r="G4" s="17">
        <v>0.09</v>
      </c>
      <c r="H4" s="18">
        <f t="shared" si="1"/>
        <v>1889.91</v>
      </c>
    </row>
    <row r="5" spans="1:8">
      <c r="A5" s="23"/>
      <c r="B5" s="16"/>
      <c r="C5" s="25"/>
      <c r="D5" s="14"/>
      <c r="E5" s="15" t="s">
        <v>14</v>
      </c>
      <c r="F5" s="20">
        <v>1244</v>
      </c>
      <c r="G5" s="17">
        <v>0.24</v>
      </c>
      <c r="H5" s="18">
        <f t="shared" si="1"/>
        <v>298.56</v>
      </c>
    </row>
    <row r="6" spans="1:8">
      <c r="A6" s="23"/>
      <c r="B6" s="16"/>
      <c r="C6" s="25"/>
      <c r="D6" s="14"/>
      <c r="E6" s="16" t="s">
        <v>15</v>
      </c>
      <c r="F6" s="20">
        <f t="shared" si="0"/>
        <v>20999</v>
      </c>
      <c r="G6" s="17">
        <v>0.12</v>
      </c>
      <c r="H6" s="18">
        <f t="shared" si="1"/>
        <v>2519.88</v>
      </c>
    </row>
    <row r="7" spans="1:8">
      <c r="A7" s="19">
        <v>45987</v>
      </c>
      <c r="B7" s="16"/>
      <c r="C7" s="25"/>
      <c r="D7" s="14"/>
      <c r="E7" s="14" t="s">
        <v>17</v>
      </c>
      <c r="F7" s="20">
        <f t="shared" si="0"/>
        <v>20999</v>
      </c>
      <c r="G7" s="17">
        <v>0.57</v>
      </c>
      <c r="H7" s="18">
        <f t="shared" si="1"/>
        <v>11969.43</v>
      </c>
    </row>
    <row r="8" spans="1:8">
      <c r="A8" s="21"/>
      <c r="B8" s="16"/>
      <c r="C8" s="25"/>
      <c r="D8" s="14"/>
      <c r="E8" s="16" t="s">
        <v>47</v>
      </c>
      <c r="F8" s="16">
        <v>40</v>
      </c>
      <c r="G8" s="17">
        <v>0</v>
      </c>
      <c r="H8" s="18">
        <f t="shared" si="1"/>
        <v>0</v>
      </c>
    </row>
    <row r="9" spans="1:8">
      <c r="H9" s="22">
        <f>SUM(H3:H8)</f>
        <v>22137.52</v>
      </c>
    </row>
  </sheetData>
  <autoFilter xmlns:etc="http://www.wps.cn/officeDocument/2017/etCustomData" ref="A1:H9" etc:filterBottomFollowUsedRange="0">
    <extLst/>
  </autoFilter>
  <mergeCells count="6">
    <mergeCell ref="A1:H1"/>
    <mergeCell ref="A3:A6"/>
    <mergeCell ref="A7:A8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5" zoomScaleNormal="115" zoomScaleSheetLayoutView="130" workbookViewId="0">
      <selection activeCell="E13" sqref="E13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48</v>
      </c>
    </row>
    <row r="3" spans="1:8">
      <c r="A3" s="13">
        <v>46017</v>
      </c>
      <c r="B3" s="14" t="s">
        <v>44</v>
      </c>
      <c r="C3" s="15" t="s">
        <v>45</v>
      </c>
      <c r="D3" s="14" t="s">
        <v>46</v>
      </c>
      <c r="E3" s="16" t="s">
        <v>49</v>
      </c>
      <c r="F3" s="16">
        <f>20999*5</f>
        <v>104995</v>
      </c>
      <c r="G3" s="17">
        <v>0.007</v>
      </c>
      <c r="H3" s="18">
        <f t="shared" ref="H3:H10" si="0">F3*G3</f>
        <v>734.965</v>
      </c>
    </row>
    <row r="4" spans="1:8">
      <c r="A4" s="19">
        <v>46016</v>
      </c>
      <c r="B4" s="16"/>
      <c r="C4" s="20"/>
      <c r="D4" s="14"/>
      <c r="E4" s="14" t="s">
        <v>36</v>
      </c>
      <c r="F4" s="20">
        <f>16013+4976+10</f>
        <v>20999</v>
      </c>
      <c r="G4" s="17">
        <v>0.045</v>
      </c>
      <c r="H4" s="18">
        <f t="shared" si="0"/>
        <v>944.955</v>
      </c>
    </row>
    <row r="5" spans="1:8">
      <c r="A5" s="21"/>
      <c r="B5" s="16"/>
      <c r="C5" s="20"/>
      <c r="D5" s="14"/>
      <c r="E5" s="14" t="s">
        <v>13</v>
      </c>
      <c r="F5" s="20">
        <f>16013+4976+10</f>
        <v>20999</v>
      </c>
      <c r="G5" s="17">
        <v>0.016</v>
      </c>
      <c r="H5" s="18">
        <f t="shared" si="0"/>
        <v>335.984</v>
      </c>
    </row>
    <row r="6" spans="1:8">
      <c r="H6" s="22">
        <f>SUM(H3:H5)</f>
        <v>2015.904</v>
      </c>
    </row>
    <row r="7" spans="1:8">
      <c r="A7" s="23">
        <v>46038</v>
      </c>
      <c r="B7" s="14" t="s">
        <v>50</v>
      </c>
      <c r="C7" s="24" t="s">
        <v>51</v>
      </c>
      <c r="D7" s="14" t="s">
        <v>52</v>
      </c>
      <c r="E7" s="14" t="s">
        <v>36</v>
      </c>
      <c r="F7" s="20">
        <v>3000</v>
      </c>
      <c r="G7" s="17">
        <v>0.045</v>
      </c>
      <c r="H7" s="18">
        <f t="shared" si="0"/>
        <v>135</v>
      </c>
    </row>
    <row r="8" spans="1:8">
      <c r="A8" s="23">
        <v>46036</v>
      </c>
      <c r="B8" s="16"/>
      <c r="C8" s="25"/>
      <c r="D8" s="14"/>
      <c r="E8" s="16" t="s">
        <v>15</v>
      </c>
      <c r="F8" s="20">
        <v>3000</v>
      </c>
      <c r="G8" s="17">
        <v>0.021</v>
      </c>
      <c r="H8" s="18">
        <f t="shared" si="0"/>
        <v>63</v>
      </c>
    </row>
    <row r="9" spans="1:8">
      <c r="A9" s="23"/>
      <c r="B9" s="16"/>
      <c r="C9" s="25"/>
      <c r="D9" s="14"/>
      <c r="E9" s="16" t="s">
        <v>49</v>
      </c>
      <c r="F9" s="16">
        <f>3000*5</f>
        <v>15000</v>
      </c>
      <c r="G9" s="17">
        <v>0.007</v>
      </c>
      <c r="H9" s="18">
        <f t="shared" si="0"/>
        <v>105</v>
      </c>
    </row>
    <row r="10" spans="1:8">
      <c r="A10" s="23"/>
      <c r="B10" s="16"/>
      <c r="C10" s="25"/>
      <c r="D10" s="14"/>
      <c r="E10" s="14" t="s">
        <v>17</v>
      </c>
      <c r="F10" s="20">
        <v>3000</v>
      </c>
      <c r="G10" s="17">
        <v>0.099</v>
      </c>
      <c r="H10" s="18">
        <f t="shared" si="0"/>
        <v>297</v>
      </c>
    </row>
  </sheetData>
  <autoFilter xmlns:etc="http://www.wps.cn/officeDocument/2017/etCustomData" ref="A1:H6" etc:filterBottomFollowUsedRange="0">
    <extLst/>
  </autoFilter>
  <mergeCells count="9">
    <mergeCell ref="A1:H1"/>
    <mergeCell ref="A4:A5"/>
    <mergeCell ref="A8:A10"/>
    <mergeCell ref="B3:B5"/>
    <mergeCell ref="B7:B10"/>
    <mergeCell ref="C3:C5"/>
    <mergeCell ref="C7:C10"/>
    <mergeCell ref="D3:D5"/>
    <mergeCell ref="D7:D10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圣琪</vt:lpstr>
      <vt:lpstr>婉垚</vt:lpstr>
      <vt:lpstr>谷润</vt:lpstr>
      <vt:lpstr>吉祥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2026-03-31T06:38:58Z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