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PO 35819 35820" sheetId="25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'PO 35819 35820'!#REF!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<sst xmlns="http://schemas.openxmlformats.org/spreadsheetml/2006/main" count="138" uniqueCount="96">
  <si>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</si>
  <si>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</si>
  <si>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</si>
  <si>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2025.08.21</t>
  </si>
  <si>
    <t>傅立萍 18058150097 杭州固恒家纺
杭州市萧山区临浦镇通一村悍马路5号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</si>
  <si>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</si>
  <si>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</si>
  <si>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</si>
  <si>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</si>
  <si>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</si>
  <si>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</si>
  <si>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</si>
  <si>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</si>
  <si>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</si>
  <si>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</si>
  <si>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</si>
  <si>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</si>
  <si>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</si>
  <si>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</si>
  <si>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</si>
  <si>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</si>
  <si>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</si>
  <si>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</si>
  <si>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</si>
  <si>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</si>
  <si>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</si>
  <si>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</si>
  <si>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</si>
  <si>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</si>
  <si>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</si>
  <si>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35819 35820</t>
  </si>
  <si>
    <t>INS-835-Insert(36620-Q28547)</t>
  </si>
  <si>
    <t>INS-835</t>
  </si>
  <si>
    <r>
      <rPr>
        <sz val="12"/>
        <rFont val="Arial"/>
        <charset val="0"/>
      </rPr>
      <t xml:space="preserve">TWIN
</t>
    </r>
    <r>
      <rPr>
        <sz val="12"/>
        <rFont val="宋体"/>
        <charset val="0"/>
      </rPr>
      <t>前卡</t>
    </r>
  </si>
  <si>
    <t>1箱*978pcs</t>
  </si>
  <si>
    <t>INS-835-Insert(36621-Q28547)</t>
  </si>
  <si>
    <r>
      <rPr>
        <sz val="12"/>
        <rFont val="Arial"/>
        <charset val="0"/>
      </rPr>
      <t xml:space="preserve">FULL
</t>
    </r>
    <r>
      <rPr>
        <sz val="12"/>
        <rFont val="宋体"/>
        <charset val="0"/>
      </rPr>
      <t>前卡</t>
    </r>
  </si>
  <si>
    <t>INS-835-Insert(36622-Q28547)</t>
  </si>
  <si>
    <r>
      <rPr>
        <sz val="12"/>
        <rFont val="Arial"/>
        <charset val="0"/>
      </rPr>
      <t xml:space="preserve">QUEEN
</t>
    </r>
    <r>
      <rPr>
        <sz val="12"/>
        <rFont val="宋体"/>
        <charset val="0"/>
      </rPr>
      <t>前卡</t>
    </r>
  </si>
  <si>
    <t>1箱*1000pcs+1箱*956pcs</t>
  </si>
  <si>
    <t>INS-835-Insert(36623-Q28547)</t>
  </si>
  <si>
    <r>
      <rPr>
        <sz val="12"/>
        <rFont val="Arial"/>
        <charset val="0"/>
      </rPr>
      <t xml:space="preserve">KING
</t>
    </r>
    <r>
      <rPr>
        <sz val="12"/>
        <rFont val="宋体"/>
        <charset val="0"/>
      </rPr>
      <t>前卡</t>
    </r>
  </si>
  <si>
    <t>PO 35819 35820翻单</t>
  </si>
  <si>
    <r>
      <rPr>
        <sz val="12"/>
        <rFont val="Arial"/>
        <charset val="0"/>
      </rPr>
      <t xml:space="preserve">TWIN
</t>
    </r>
    <r>
      <rPr>
        <sz val="12"/>
        <rFont val="宋体"/>
        <charset val="0"/>
      </rPr>
      <t>前后卡</t>
    </r>
  </si>
  <si>
    <t>1箱*114套</t>
  </si>
  <si>
    <r>
      <rPr>
        <sz val="12"/>
        <rFont val="Arial"/>
        <charset val="0"/>
      </rPr>
      <t xml:space="preserve">FULL
</t>
    </r>
    <r>
      <rPr>
        <sz val="12"/>
        <rFont val="宋体"/>
        <charset val="0"/>
      </rPr>
      <t>前后卡</t>
    </r>
  </si>
  <si>
    <t>1箱*94套</t>
  </si>
  <si>
    <r>
      <rPr>
        <sz val="12"/>
        <rFont val="Arial"/>
        <charset val="0"/>
      </rPr>
      <t xml:space="preserve">QUEEN
</t>
    </r>
    <r>
      <rPr>
        <sz val="12"/>
        <rFont val="宋体"/>
        <charset val="0"/>
      </rPr>
      <t>前后卡</t>
    </r>
  </si>
  <si>
    <t>1箱*200套</t>
  </si>
  <si>
    <r>
      <rPr>
        <sz val="12"/>
        <rFont val="Arial"/>
        <charset val="0"/>
      </rPr>
      <t xml:space="preserve">KING
</t>
    </r>
    <r>
      <rPr>
        <sz val="12"/>
        <rFont val="宋体"/>
        <charset val="0"/>
      </rPr>
      <t>前后卡</t>
    </r>
  </si>
  <si>
    <t>1箱*120套</t>
  </si>
  <si>
    <t>INS-838-Insert(36625-Q23235)</t>
  </si>
  <si>
    <t>INS-838</t>
  </si>
  <si>
    <r>
      <rPr>
        <sz val="12"/>
        <rFont val="Arial"/>
        <charset val="0"/>
      </rPr>
      <t>FULL/QUEEN</t>
    </r>
    <r>
      <rPr>
        <sz val="12"/>
        <rFont val="宋体"/>
        <charset val="0"/>
      </rPr>
      <t>前后卡</t>
    </r>
  </si>
  <si>
    <t>1箱*203套</t>
  </si>
  <si>
    <t>INS-838-Insert(36626-Q23235)</t>
  </si>
  <si>
    <t>KING
前后卡</t>
  </si>
  <si>
    <t>1箱*193套</t>
  </si>
  <si>
    <r>
      <rPr>
        <sz val="11"/>
        <rFont val="Calibri"/>
        <charset val="134"/>
      </rPr>
      <t>PO 35819 35820</t>
    </r>
    <r>
      <rPr>
        <sz val="11"/>
        <rFont val="宋体"/>
        <charset val="134"/>
      </rPr>
      <t>翻单</t>
    </r>
  </si>
  <si>
    <t>LBL-772贴纸</t>
  </si>
  <si>
    <t>LBL-772</t>
  </si>
  <si>
    <t>PC-C</t>
  </si>
  <si>
    <t>1箱*4618pcs</t>
  </si>
  <si>
    <t>W-C</t>
  </si>
  <si>
    <t>1箱*4386pcs</t>
  </si>
  <si>
    <t>LBL-569尺码贴纸</t>
  </si>
  <si>
    <t>LBL-569</t>
  </si>
  <si>
    <t>QUEEN</t>
  </si>
  <si>
    <t>1箱*2256pcs</t>
  </si>
  <si>
    <t>FULL/QUEEN</t>
  </si>
  <si>
    <t>1箱*2254pcs</t>
  </si>
  <si>
    <t>FULL</t>
  </si>
  <si>
    <t>1箱*1122pcs</t>
  </si>
  <si>
    <t>TWIN</t>
  </si>
  <si>
    <t>1箱*1142pcs</t>
  </si>
  <si>
    <t>KING</t>
  </si>
  <si>
    <t>1箱*2364pcs</t>
  </si>
  <si>
    <t>TWIN /TWIN XL</t>
  </si>
  <si>
    <t>1箱*998pcs</t>
  </si>
  <si>
    <t>合计</t>
  </si>
  <si>
    <t xml:space="preserve"> 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</si>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</sst>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  <numFmt numFmtId="180" formatCode="0.0000_);[Red]\(0.0000\)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2"/>
      <name val="Arial"/>
      <charset val="0"/>
    </font>
    <font>
      <sz val="10"/>
      <name val="宋体"/>
      <charset val="134"/>
      <scheme val="minor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6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/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7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5" fillId="0" borderId="10" xfId="52" applyNumberFormat="1" applyFont="1" applyFill="1" applyBorder="1" applyAlignment="1">
      <alignment horizontal="center" vertical="center" wrapText="1"/>
    </xf>
    <xf numFmtId="15" fontId="15" fillId="0" borderId="9" xfId="52" applyNumberFormat="1" applyFont="1" applyFill="1" applyBorder="1" applyAlignment="1">
      <alignment horizontal="center" vertical="center" wrapText="1"/>
    </xf>
    <xf numFmtId="49" fontId="15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55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176" fontId="17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77" fontId="15" fillId="0" borderId="9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9" xfId="0" applyNumberFormat="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25" fillId="0" borderId="13" xfId="0" applyNumberFormat="1" applyFont="1" applyBorder="1" applyAlignment="1">
      <alignment horizontal="center" vertical="center"/>
    </xf>
    <xf numFmtId="0" fontId="25" fillId="0" borderId="14" xfId="0" applyNumberFormat="1" applyFont="1" applyBorder="1" applyAlignment="1">
      <alignment horizontal="center" vertical="center"/>
    </xf>
    <xf numFmtId="0" fontId="25" fillId="0" borderId="15" xfId="0" applyNumberFormat="1" applyFont="1" applyBorder="1" applyAlignment="1">
      <alignment horizontal="center" vertical="center"/>
    </xf>
    <xf numFmtId="180" fontId="17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1320165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1"/>
  <sheetViews>
    <sheetView tabSelected="1" workbookViewId="0">
      <selection activeCell="B7" sqref="B7"/>
    </sheetView>
  </sheetViews>
  <sheetFormatPr defaultColWidth="18" defaultRowHeight="26.25"/>
  <cols>
    <col min="1" max="1" width="19.375" style="12" customWidth="1"/>
    <col min="2" max="2" width="32.875" style="12" customWidth="1"/>
    <col min="3" max="3" width="8.5" style="12" customWidth="1"/>
    <col min="4" max="4" width="6.25" style="12" customWidth="1"/>
    <col min="5" max="5" width="20" style="12" customWidth="1"/>
    <col min="6" max="6" width="9.325" style="12" customWidth="1"/>
    <col min="7" max="7" width="7.25" style="13" customWidth="1"/>
    <col min="8" max="8" width="9" style="12" customWidth="1"/>
    <col min="9" max="9" width="10.125" style="14" customWidth="1"/>
    <col min="10" max="11" width="9.875" style="15" customWidth="1"/>
    <col min="12" max="12" width="21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48" t="s">
        <v>4</v>
      </c>
      <c r="K3" s="48"/>
      <c r="L3" s="48"/>
    </row>
    <row r="4" ht="41" customHeight="1" spans="4:12">
      <c r="D4" s="20" t="s">
        <v>5</v>
      </c>
      <c r="E4" s="24"/>
      <c r="F4" s="25"/>
      <c r="G4" s="26"/>
      <c r="H4" s="27"/>
      <c r="I4" s="49"/>
      <c r="J4" s="48"/>
      <c r="K4" s="48"/>
      <c r="L4" s="48"/>
    </row>
    <row r="5" s="11" customFormat="1" ht="25.5" spans="1:13">
      <c r="A5" s="28" t="s">
        <v>6</v>
      </c>
      <c r="B5" s="29" t="s">
        <v>7</v>
      </c>
      <c r="C5" s="29" t="s">
        <v>8</v>
      </c>
      <c r="D5" s="30" t="s">
        <v>9</v>
      </c>
      <c r="E5" s="30" t="s">
        <v>10</v>
      </c>
      <c r="F5" s="31" t="s">
        <v>11</v>
      </c>
      <c r="G5" s="31" t="s">
        <v>12</v>
      </c>
      <c r="H5" s="32" t="s">
        <v>13</v>
      </c>
      <c r="I5" s="34" t="s">
        <v>14</v>
      </c>
      <c r="J5" s="50" t="s">
        <v>15</v>
      </c>
      <c r="K5" s="50" t="s">
        <v>16</v>
      </c>
      <c r="L5" s="29" t="s">
        <v>17</v>
      </c>
      <c r="M5" s="51"/>
    </row>
    <row r="6" s="11" customFormat="1" ht="25" customHeight="1" spans="1:13">
      <c r="A6" s="28" t="s">
        <v>18</v>
      </c>
      <c r="B6" s="29" t="s">
        <v>19</v>
      </c>
      <c r="C6" s="33" t="s">
        <v>20</v>
      </c>
      <c r="D6" s="34" t="s">
        <v>21</v>
      </c>
      <c r="E6" s="34" t="s">
        <v>22</v>
      </c>
      <c r="F6" s="31" t="s">
        <v>23</v>
      </c>
      <c r="G6" s="31" t="s">
        <v>24</v>
      </c>
      <c r="H6" s="35" t="s">
        <v>25</v>
      </c>
      <c r="I6" s="34" t="s">
        <v>26</v>
      </c>
      <c r="J6" s="50" t="s">
        <v>27</v>
      </c>
      <c r="K6" s="50" t="s">
        <v>28</v>
      </c>
      <c r="L6" s="29" t="s">
        <v>29</v>
      </c>
      <c r="M6" s="52"/>
    </row>
    <row r="7" ht="32" customHeight="1" spans="1:12">
      <c r="A7" s="36" t="s">
        <v>30</v>
      </c>
      <c r="B7" s="37" t="s">
        <v>31</v>
      </c>
      <c r="C7" s="38" t="s">
        <v>32</v>
      </c>
      <c r="D7" s="37"/>
      <c r="E7" s="39" t="s">
        <v>33</v>
      </c>
      <c r="F7" s="40">
        <v>978</v>
      </c>
      <c r="G7" s="41"/>
      <c r="H7" s="36">
        <f t="shared" ref="H7:H17" si="0">F7+G7</f>
        <v>978</v>
      </c>
      <c r="I7" s="53">
        <v>1</v>
      </c>
      <c r="J7" s="54">
        <f>0.018*H7</f>
        <v>17.604</v>
      </c>
      <c r="K7" s="54">
        <f t="shared" ref="K7:K16" si="1">J7+0.5</f>
        <v>18.104</v>
      </c>
      <c r="L7" s="55" t="s">
        <v>34</v>
      </c>
    </row>
    <row r="8" ht="32" customHeight="1" spans="1:12">
      <c r="A8" s="36" t="s">
        <v>30</v>
      </c>
      <c r="B8" s="37" t="s">
        <v>35</v>
      </c>
      <c r="C8" s="38" t="s">
        <v>32</v>
      </c>
      <c r="D8" s="37"/>
      <c r="E8" s="39" t="s">
        <v>36</v>
      </c>
      <c r="F8" s="40">
        <v>978</v>
      </c>
      <c r="G8" s="41"/>
      <c r="H8" s="36">
        <f t="shared" si="0"/>
        <v>978</v>
      </c>
      <c r="I8" s="53">
        <v>2</v>
      </c>
      <c r="J8" s="54">
        <f>0.018*H8</f>
        <v>17.604</v>
      </c>
      <c r="K8" s="54">
        <f t="shared" si="1"/>
        <v>18.104</v>
      </c>
      <c r="L8" s="55" t="s">
        <v>34</v>
      </c>
    </row>
    <row r="9" ht="32" customHeight="1" spans="1:12">
      <c r="A9" s="36" t="s">
        <v>30</v>
      </c>
      <c r="B9" s="37" t="s">
        <v>37</v>
      </c>
      <c r="C9" s="38" t="s">
        <v>32</v>
      </c>
      <c r="D9" s="37"/>
      <c r="E9" s="39" t="s">
        <v>38</v>
      </c>
      <c r="F9" s="40">
        <v>1956</v>
      </c>
      <c r="G9" s="41"/>
      <c r="H9" s="36">
        <f t="shared" si="0"/>
        <v>1956</v>
      </c>
      <c r="I9" s="53">
        <v>4</v>
      </c>
      <c r="J9" s="54">
        <f>0.018*H9</f>
        <v>35.208</v>
      </c>
      <c r="K9" s="54">
        <f t="shared" si="1"/>
        <v>35.708</v>
      </c>
      <c r="L9" s="55" t="s">
        <v>39</v>
      </c>
    </row>
    <row r="10" ht="32" customHeight="1" spans="1:12">
      <c r="A10" s="36" t="s">
        <v>30</v>
      </c>
      <c r="B10" s="42" t="s">
        <v>40</v>
      </c>
      <c r="C10" s="38" t="s">
        <v>32</v>
      </c>
      <c r="D10" s="42"/>
      <c r="E10" s="39" t="s">
        <v>41</v>
      </c>
      <c r="F10" s="40">
        <v>978</v>
      </c>
      <c r="G10" s="41"/>
      <c r="H10" s="36">
        <f t="shared" si="0"/>
        <v>978</v>
      </c>
      <c r="I10" s="53">
        <v>5</v>
      </c>
      <c r="J10" s="54">
        <f>0.018*H10</f>
        <v>17.604</v>
      </c>
      <c r="K10" s="54">
        <f t="shared" si="1"/>
        <v>18.104</v>
      </c>
      <c r="L10" s="55" t="s">
        <v>34</v>
      </c>
    </row>
    <row r="11" ht="32" customHeight="1" spans="1:12">
      <c r="A11" s="36" t="s">
        <v>42</v>
      </c>
      <c r="B11" s="42" t="s">
        <v>31</v>
      </c>
      <c r="C11" s="38" t="s">
        <v>32</v>
      </c>
      <c r="D11" s="42"/>
      <c r="E11" s="39" t="s">
        <v>43</v>
      </c>
      <c r="F11" s="40">
        <v>114</v>
      </c>
      <c r="G11" s="41"/>
      <c r="H11" s="36">
        <f t="shared" si="0"/>
        <v>114</v>
      </c>
      <c r="I11" s="56">
        <v>6</v>
      </c>
      <c r="J11" s="54">
        <f>0.034*H11</f>
        <v>3.876</v>
      </c>
      <c r="K11" s="54">
        <f t="shared" si="1"/>
        <v>4.376</v>
      </c>
      <c r="L11" s="55" t="s">
        <v>44</v>
      </c>
    </row>
    <row r="12" ht="32" customHeight="1" spans="1:12">
      <c r="A12" s="36" t="s">
        <v>42</v>
      </c>
      <c r="B12" s="42" t="s">
        <v>35</v>
      </c>
      <c r="C12" s="38" t="s">
        <v>32</v>
      </c>
      <c r="D12" s="42"/>
      <c r="E12" s="39" t="s">
        <v>45</v>
      </c>
      <c r="F12" s="40">
        <v>94</v>
      </c>
      <c r="G12" s="41"/>
      <c r="H12" s="36">
        <f t="shared" si="0"/>
        <v>94</v>
      </c>
      <c r="I12" s="57"/>
      <c r="J12" s="54">
        <f>0.034*H12</f>
        <v>3.196</v>
      </c>
      <c r="K12" s="54">
        <f t="shared" si="1"/>
        <v>3.696</v>
      </c>
      <c r="L12" s="55" t="s">
        <v>46</v>
      </c>
    </row>
    <row r="13" ht="32" customHeight="1" spans="1:12">
      <c r="A13" s="36" t="s">
        <v>42</v>
      </c>
      <c r="B13" s="42" t="s">
        <v>37</v>
      </c>
      <c r="C13" s="38" t="s">
        <v>32</v>
      </c>
      <c r="D13" s="42"/>
      <c r="E13" s="39" t="s">
        <v>47</v>
      </c>
      <c r="F13" s="40">
        <v>200</v>
      </c>
      <c r="G13" s="41"/>
      <c r="H13" s="36">
        <f t="shared" si="0"/>
        <v>200</v>
      </c>
      <c r="I13" s="57"/>
      <c r="J13" s="54">
        <f>0.034*H13</f>
        <v>6.8</v>
      </c>
      <c r="K13" s="54">
        <f t="shared" si="1"/>
        <v>7.3</v>
      </c>
      <c r="L13" s="55" t="s">
        <v>48</v>
      </c>
    </row>
    <row r="14" ht="32" customHeight="1" spans="1:12">
      <c r="A14" s="36" t="s">
        <v>42</v>
      </c>
      <c r="B14" s="42" t="s">
        <v>40</v>
      </c>
      <c r="C14" s="38" t="s">
        <v>32</v>
      </c>
      <c r="D14" s="42"/>
      <c r="E14" s="39" t="s">
        <v>49</v>
      </c>
      <c r="F14" s="40">
        <v>120</v>
      </c>
      <c r="G14" s="41"/>
      <c r="H14" s="36">
        <f t="shared" si="0"/>
        <v>120</v>
      </c>
      <c r="I14" s="58"/>
      <c r="J14" s="54">
        <f>0.034*H14</f>
        <v>4.08</v>
      </c>
      <c r="K14" s="54">
        <f t="shared" si="1"/>
        <v>4.58</v>
      </c>
      <c r="L14" s="55" t="s">
        <v>50</v>
      </c>
    </row>
    <row r="15" ht="32" customHeight="1" spans="1:12">
      <c r="A15" s="36" t="s">
        <v>42</v>
      </c>
      <c r="B15" s="42" t="s">
        <v>51</v>
      </c>
      <c r="C15" s="38" t="s">
        <v>52</v>
      </c>
      <c r="D15" s="42"/>
      <c r="E15" s="39" t="s">
        <v>53</v>
      </c>
      <c r="F15" s="40">
        <v>198</v>
      </c>
      <c r="G15" s="41">
        <v>5</v>
      </c>
      <c r="H15" s="36">
        <f t="shared" si="0"/>
        <v>203</v>
      </c>
      <c r="I15" s="56">
        <v>7</v>
      </c>
      <c r="J15" s="54">
        <f>0.052*H15</f>
        <v>10.556</v>
      </c>
      <c r="K15" s="54">
        <f t="shared" si="1"/>
        <v>11.056</v>
      </c>
      <c r="L15" s="55" t="s">
        <v>54</v>
      </c>
    </row>
    <row r="16" ht="32" customHeight="1" spans="1:12">
      <c r="A16" s="36" t="s">
        <v>42</v>
      </c>
      <c r="B16" s="42" t="s">
        <v>55</v>
      </c>
      <c r="C16" s="38" t="s">
        <v>52</v>
      </c>
      <c r="D16" s="42"/>
      <c r="E16" s="39" t="s">
        <v>56</v>
      </c>
      <c r="F16" s="40">
        <v>188</v>
      </c>
      <c r="G16" s="41">
        <v>5</v>
      </c>
      <c r="H16" s="36">
        <f t="shared" si="0"/>
        <v>193</v>
      </c>
      <c r="I16" s="58"/>
      <c r="J16" s="54">
        <f>0.052*H16</f>
        <v>10.036</v>
      </c>
      <c r="K16" s="54">
        <f t="shared" si="1"/>
        <v>10.536</v>
      </c>
      <c r="L16" s="55" t="s">
        <v>57</v>
      </c>
    </row>
    <row r="17" ht="32" customHeight="1" spans="1:12">
      <c r="A17" s="36" t="s">
        <v>58</v>
      </c>
      <c r="B17" s="42" t="s">
        <v>59</v>
      </c>
      <c r="C17" s="38" t="s">
        <v>60</v>
      </c>
      <c r="D17" s="42"/>
      <c r="E17" s="39" t="s">
        <v>61</v>
      </c>
      <c r="F17" s="40">
        <v>4518</v>
      </c>
      <c r="G17" s="41">
        <v>100</v>
      </c>
      <c r="H17" s="36">
        <f t="shared" si="0"/>
        <v>4618</v>
      </c>
      <c r="I17" s="56">
        <v>8</v>
      </c>
      <c r="J17" s="59">
        <f>0.0004*H17</f>
        <v>1.8472</v>
      </c>
      <c r="K17" s="54">
        <f>J17+0.2</f>
        <v>2.0472</v>
      </c>
      <c r="L17" s="55" t="s">
        <v>62</v>
      </c>
    </row>
    <row r="18" ht="32" customHeight="1" spans="1:12">
      <c r="A18" s="36" t="s">
        <v>30</v>
      </c>
      <c r="B18" s="42" t="s">
        <v>59</v>
      </c>
      <c r="C18" s="38" t="s">
        <v>60</v>
      </c>
      <c r="D18" s="42"/>
      <c r="E18" s="39" t="s">
        <v>63</v>
      </c>
      <c r="F18" s="40">
        <v>4286</v>
      </c>
      <c r="G18" s="41">
        <v>100</v>
      </c>
      <c r="H18" s="36">
        <f t="shared" ref="H18:H24" si="2">F18+G18</f>
        <v>4386</v>
      </c>
      <c r="I18" s="57"/>
      <c r="J18" s="59">
        <f>0.0004*H18</f>
        <v>1.7544</v>
      </c>
      <c r="K18" s="54">
        <f t="shared" ref="K18:K24" si="3">J18+0.2</f>
        <v>1.9544</v>
      </c>
      <c r="L18" s="55" t="s">
        <v>64</v>
      </c>
    </row>
    <row r="19" ht="32" customHeight="1" spans="1:12">
      <c r="A19" s="36" t="s">
        <v>30</v>
      </c>
      <c r="B19" s="42" t="s">
        <v>65</v>
      </c>
      <c r="C19" s="38" t="s">
        <v>66</v>
      </c>
      <c r="D19" s="42"/>
      <c r="E19" s="39" t="s">
        <v>67</v>
      </c>
      <c r="F19" s="40">
        <v>2156</v>
      </c>
      <c r="G19" s="41">
        <v>100</v>
      </c>
      <c r="H19" s="36">
        <f t="shared" si="2"/>
        <v>2256</v>
      </c>
      <c r="I19" s="57"/>
      <c r="J19" s="59">
        <f t="shared" ref="J19:J24" si="4">0.00015*H19</f>
        <v>0.3384</v>
      </c>
      <c r="K19" s="54">
        <f t="shared" si="3"/>
        <v>0.5384</v>
      </c>
      <c r="L19" s="55" t="s">
        <v>68</v>
      </c>
    </row>
    <row r="20" ht="32" customHeight="1" spans="1:12">
      <c r="A20" s="36" t="s">
        <v>30</v>
      </c>
      <c r="B20" s="42" t="s">
        <v>65</v>
      </c>
      <c r="C20" s="38" t="s">
        <v>66</v>
      </c>
      <c r="D20" s="42"/>
      <c r="E20" s="39" t="s">
        <v>69</v>
      </c>
      <c r="F20" s="40">
        <v>2154</v>
      </c>
      <c r="G20" s="41">
        <v>100</v>
      </c>
      <c r="H20" s="36">
        <f t="shared" si="2"/>
        <v>2254</v>
      </c>
      <c r="I20" s="57"/>
      <c r="J20" s="59">
        <f t="shared" si="4"/>
        <v>0.3381</v>
      </c>
      <c r="K20" s="54">
        <f t="shared" si="3"/>
        <v>0.5381</v>
      </c>
      <c r="L20" s="55" t="s">
        <v>70</v>
      </c>
    </row>
    <row r="21" ht="32" customHeight="1" spans="1:12">
      <c r="A21" s="36" t="s">
        <v>30</v>
      </c>
      <c r="B21" s="42" t="s">
        <v>65</v>
      </c>
      <c r="C21" s="38" t="s">
        <v>66</v>
      </c>
      <c r="D21" s="42"/>
      <c r="E21" s="39" t="s">
        <v>71</v>
      </c>
      <c r="F21" s="40">
        <v>1072</v>
      </c>
      <c r="G21" s="41">
        <v>50</v>
      </c>
      <c r="H21" s="36">
        <f t="shared" si="2"/>
        <v>1122</v>
      </c>
      <c r="I21" s="57"/>
      <c r="J21" s="59">
        <f t="shared" si="4"/>
        <v>0.1683</v>
      </c>
      <c r="K21" s="54">
        <f t="shared" si="3"/>
        <v>0.3683</v>
      </c>
      <c r="L21" s="55" t="s">
        <v>72</v>
      </c>
    </row>
    <row r="22" ht="32" customHeight="1" spans="1:12">
      <c r="A22" s="36" t="s">
        <v>30</v>
      </c>
      <c r="B22" s="42" t="s">
        <v>65</v>
      </c>
      <c r="C22" s="38" t="s">
        <v>66</v>
      </c>
      <c r="D22" s="42"/>
      <c r="E22" s="39" t="s">
        <v>73</v>
      </c>
      <c r="F22" s="40">
        <v>1092</v>
      </c>
      <c r="G22" s="41">
        <v>50</v>
      </c>
      <c r="H22" s="36">
        <f t="shared" si="2"/>
        <v>1142</v>
      </c>
      <c r="I22" s="57"/>
      <c r="J22" s="59">
        <f t="shared" si="4"/>
        <v>0.1713</v>
      </c>
      <c r="K22" s="54">
        <f t="shared" si="3"/>
        <v>0.3713</v>
      </c>
      <c r="L22" s="55" t="s">
        <v>74</v>
      </c>
    </row>
    <row r="23" ht="32" customHeight="1" spans="1:12">
      <c r="A23" s="36" t="s">
        <v>30</v>
      </c>
      <c r="B23" s="42" t="s">
        <v>65</v>
      </c>
      <c r="C23" s="38" t="s">
        <v>66</v>
      </c>
      <c r="D23" s="42"/>
      <c r="E23" s="39" t="s">
        <v>75</v>
      </c>
      <c r="F23" s="40">
        <v>2264</v>
      </c>
      <c r="G23" s="41">
        <v>100</v>
      </c>
      <c r="H23" s="36">
        <f t="shared" si="2"/>
        <v>2364</v>
      </c>
      <c r="I23" s="57"/>
      <c r="J23" s="59">
        <f t="shared" si="4"/>
        <v>0.3546</v>
      </c>
      <c r="K23" s="54">
        <f t="shared" si="3"/>
        <v>0.5546</v>
      </c>
      <c r="L23" s="55" t="s">
        <v>76</v>
      </c>
    </row>
    <row r="24" ht="32" customHeight="1" spans="1:12">
      <c r="A24" s="36" t="s">
        <v>30</v>
      </c>
      <c r="B24" s="42" t="s">
        <v>65</v>
      </c>
      <c r="C24" s="38" t="s">
        <v>66</v>
      </c>
      <c r="D24" s="42"/>
      <c r="E24" s="39" t="s">
        <v>77</v>
      </c>
      <c r="F24" s="40">
        <v>978</v>
      </c>
      <c r="G24" s="41">
        <v>20</v>
      </c>
      <c r="H24" s="36">
        <f t="shared" si="2"/>
        <v>998</v>
      </c>
      <c r="I24" s="58"/>
      <c r="J24" s="59">
        <f t="shared" si="4"/>
        <v>0.1497</v>
      </c>
      <c r="K24" s="54">
        <f t="shared" si="3"/>
        <v>0.3497</v>
      </c>
      <c r="L24" s="55" t="s">
        <v>78</v>
      </c>
    </row>
    <row r="25" ht="21" customHeight="1" spans="1:12">
      <c r="A25" s="43" t="s">
        <v>79</v>
      </c>
      <c r="B25" s="44"/>
      <c r="C25" s="44"/>
      <c r="D25" s="44"/>
      <c r="E25" s="45"/>
      <c r="F25" s="46">
        <f>SUM(F7:F24)</f>
        <v>24324</v>
      </c>
      <c r="G25" s="47">
        <f>SUM(G15:G24)</f>
        <v>630</v>
      </c>
      <c r="H25" s="46">
        <f>SUM(H7:H24)</f>
        <v>24954</v>
      </c>
      <c r="I25" s="60">
        <f>SUM(I17:I24)</f>
        <v>8</v>
      </c>
      <c r="J25" s="61">
        <f>SUM(J7:J24)</f>
        <v>131.686</v>
      </c>
      <c r="K25" s="61">
        <f>SUM(K7:K24)</f>
        <v>138.286</v>
      </c>
      <c r="L25" s="46"/>
    </row>
    <row r="31" spans="13:13">
      <c r="M31" s="12" t="s">
        <v>80</v>
      </c>
    </row>
  </sheetData>
  <mergeCells count="10">
    <mergeCell ref="A1:L1"/>
    <mergeCell ref="A2:L2"/>
    <mergeCell ref="E3:F3"/>
    <mergeCell ref="E4:F4"/>
    <mergeCell ref="A25:E25"/>
    <mergeCell ref="I11:I14"/>
    <mergeCell ref="I15:I16"/>
    <mergeCell ref="I17:I24"/>
    <mergeCell ref="M5:M6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ignoredErrors>
    <ignoredError sqref="I25" formula="1" formulaRange="1"/>
    <ignoredError sqref="G2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81</v>
      </c>
      <c r="B2" s="5" t="s">
        <v>82</v>
      </c>
      <c r="C2" s="5"/>
    </row>
    <row r="3" ht="35" customHeight="1" spans="1:3">
      <c r="A3" s="4" t="s">
        <v>83</v>
      </c>
      <c r="B3" s="5" t="s">
        <v>84</v>
      </c>
      <c r="C3" s="5"/>
    </row>
    <row r="4" ht="35" customHeight="1" spans="1:3">
      <c r="A4" s="4" t="s">
        <v>85</v>
      </c>
      <c r="B4" s="6"/>
      <c r="C4" s="7" t="s">
        <v>86</v>
      </c>
    </row>
    <row r="5" ht="35" customHeight="1" spans="1:3">
      <c r="A5" s="4" t="s">
        <v>87</v>
      </c>
      <c r="B5" s="6" t="s">
        <v>88</v>
      </c>
      <c r="C5" s="8" t="s">
        <v>89</v>
      </c>
    </row>
    <row r="6" ht="35" customHeight="1" spans="1:3">
      <c r="A6" s="4" t="s">
        <v>90</v>
      </c>
      <c r="B6" s="6"/>
      <c r="C6" s="9"/>
    </row>
    <row r="7" ht="35" customHeight="1" spans="1:3">
      <c r="A7" s="4" t="s">
        <v>91</v>
      </c>
      <c r="B7" s="6" t="s">
        <v>92</v>
      </c>
      <c r="C7" s="9"/>
    </row>
    <row r="8" ht="35" customHeight="1" spans="1:3">
      <c r="A8" s="4" t="s">
        <v>93</v>
      </c>
      <c r="B8" s="6" t="s">
        <v>92</v>
      </c>
      <c r="C8" s="9"/>
    </row>
    <row r="9" ht="35" customHeight="1" spans="1:3">
      <c r="A9" s="4" t="s">
        <v>94</v>
      </c>
      <c r="B9" s="6" t="s">
        <v>95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35819 35820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2025-08-25T07:34:05Z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