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1" activeTab="3"/>
  </bookViews>
  <sheets>
    <sheet name="ZCH95155HAIDANG送货单蓝色胶带" sheetId="8" r:id="rId1"/>
    <sheet name="ZCH95155HOANGANH送货单绿色胶带" sheetId="9" r:id="rId2"/>
    <sheet name="ZCH95155HOAVU送货单黄色胶带" sheetId="10" r:id="rId3"/>
    <sheet name="备用腰封尺码条送货单寄快递2025.8.30已发" sheetId="11" r:id="rId4"/>
    <sheet name="ZCH95155HOANGANH送货单2025.8.27送货" sheetId="12" r:id="rId5"/>
  </sheets>
  <externalReferences>
    <externalReference r:id="rId6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<sst xmlns="http://schemas.openxmlformats.org/spreadsheetml/2006/main" count="1053" uniqueCount="273">
  <si>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</si>
  <si>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</si>
  <si>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</si>
  <si>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2025.8.31</t>
  </si>
  <si>
    <t>HAIDANG蓝色胶带</t>
  </si>
  <si>
    <t>车牌：</t>
  </si>
  <si>
    <t>江苏省苏州市张家港市凤凰镇镇北路53号吴15062506308</t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</si>
  <si>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</si>
  <si>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</si>
  <si>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</si>
  <si>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</si>
  <si>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</si>
  <si>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</si>
  <si>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</si>
  <si>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</si>
  <si>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</si>
  <si>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</si>
  <si>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</si>
  <si>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</si>
  <si>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</si>
  <si>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</si>
  <si>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</si>
  <si>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</si>
  <si>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</si>
  <si>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</si>
  <si>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</si>
  <si>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</si>
  <si>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</si>
  <si>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</si>
  <si>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</si>
  <si>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</si>
  <si>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</si>
  <si>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</si>
  <si>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</si>
  <si>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</si>
  <si>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P25082413              </t>
  </si>
  <si>
    <t xml:space="preserve">ZCH95155HAIDANG_CSSH18018550A &amp; BLUE     </t>
  </si>
  <si>
    <t xml:space="preserve">ZCH95155DC      </t>
  </si>
  <si>
    <t xml:space="preserve">S25081009 </t>
  </si>
  <si>
    <t xml:space="preserve"> 蓝色Blue   腰封</t>
  </si>
  <si>
    <t>S</t>
  </si>
  <si>
    <t>1/73</t>
  </si>
  <si>
    <t>700*260*205</t>
  </si>
  <si>
    <t>2/73</t>
  </si>
  <si>
    <t>3/73</t>
  </si>
  <si>
    <t>4/73</t>
  </si>
  <si>
    <t>5/73</t>
  </si>
  <si>
    <t>6/73</t>
  </si>
  <si>
    <t>7/73</t>
  </si>
  <si>
    <t>M</t>
  </si>
  <si>
    <t>8/73</t>
  </si>
  <si>
    <t>9/73</t>
  </si>
  <si>
    <t>10/73</t>
  </si>
  <si>
    <t>11/73</t>
  </si>
  <si>
    <t>12/73</t>
  </si>
  <si>
    <t>13/73</t>
  </si>
  <si>
    <t>14/73</t>
  </si>
  <si>
    <t>L</t>
  </si>
  <si>
    <t>15/73</t>
  </si>
  <si>
    <t>16/73</t>
  </si>
  <si>
    <t>17/73</t>
  </si>
  <si>
    <t>18/73</t>
  </si>
  <si>
    <t>19/73</t>
  </si>
  <si>
    <t>20/73</t>
  </si>
  <si>
    <t>XL</t>
  </si>
  <si>
    <t>21/73</t>
  </si>
  <si>
    <t>22/73</t>
  </si>
  <si>
    <t>23/73</t>
  </si>
  <si>
    <t>24/73</t>
  </si>
  <si>
    <t>25/73</t>
  </si>
  <si>
    <t>XXL</t>
  </si>
  <si>
    <t>26/73</t>
  </si>
  <si>
    <t>27/73</t>
  </si>
  <si>
    <t xml:space="preserve">ZCH95155HAIDANG_   CSSH18018550B &amp; CREAM     </t>
  </si>
  <si>
    <t>卡其色CREAM 腰封</t>
  </si>
  <si>
    <t>28/73</t>
  </si>
  <si>
    <t>29/73</t>
  </si>
  <si>
    <t>30/73</t>
  </si>
  <si>
    <t>31/73</t>
  </si>
  <si>
    <t>32/73</t>
  </si>
  <si>
    <t>33/73</t>
  </si>
  <si>
    <t>34/73</t>
  </si>
  <si>
    <t>35/73</t>
  </si>
  <si>
    <t>36/73</t>
  </si>
  <si>
    <t>37/73</t>
  </si>
  <si>
    <t>38/73</t>
  </si>
  <si>
    <t>39/73</t>
  </si>
  <si>
    <t>40/73</t>
  </si>
  <si>
    <t>41/73</t>
  </si>
  <si>
    <t>42/73</t>
  </si>
  <si>
    <t>43/73</t>
  </si>
  <si>
    <t>44/73</t>
  </si>
  <si>
    <t>45/73</t>
  </si>
  <si>
    <t>46/73</t>
  </si>
  <si>
    <t>47/73</t>
  </si>
  <si>
    <t>48/73</t>
  </si>
  <si>
    <t>49/73</t>
  </si>
  <si>
    <t>50/73</t>
  </si>
  <si>
    <t>51/73</t>
  </si>
  <si>
    <t>52/73</t>
  </si>
  <si>
    <t>53/73</t>
  </si>
  <si>
    <t>54/73</t>
  </si>
  <si>
    <t xml:space="preserve">ZCH95155HAIDANG_CSSH18018550 Size band      </t>
  </si>
  <si>
    <t>尺码条</t>
  </si>
  <si>
    <t>55/73</t>
  </si>
  <si>
    <t>760*260*205</t>
  </si>
  <si>
    <t>56/73</t>
  </si>
  <si>
    <t>57/73</t>
  </si>
  <si>
    <t>58/73</t>
  </si>
  <si>
    <t>59/73</t>
  </si>
  <si>
    <t>60/73</t>
  </si>
  <si>
    <t>61/73</t>
  </si>
  <si>
    <t>62/73</t>
  </si>
  <si>
    <t>63/73</t>
  </si>
  <si>
    <t>64/73</t>
  </si>
  <si>
    <t>65/73</t>
  </si>
  <si>
    <t>66/73</t>
  </si>
  <si>
    <t>700*160*185</t>
  </si>
  <si>
    <t>67/73</t>
  </si>
  <si>
    <t>68/73</t>
  </si>
  <si>
    <t>69/73</t>
  </si>
  <si>
    <t>70/73</t>
  </si>
  <si>
    <t>71/73</t>
  </si>
  <si>
    <t>圆贴</t>
  </si>
  <si>
    <t>72/73</t>
  </si>
  <si>
    <t>350*350*310</t>
  </si>
  <si>
    <t>73/73</t>
  </si>
  <si>
    <t>73箱</t>
  </si>
  <si>
    <t>HOANGANH绿色胶带</t>
  </si>
  <si>
    <t xml:space="preserve">ZCH95155HOANGANH_CSSH18018550A &amp; BLUE     </t>
  </si>
  <si>
    <t>1/56</t>
  </si>
  <si>
    <t>2/56</t>
  </si>
  <si>
    <t>3/56</t>
  </si>
  <si>
    <t>4/56</t>
  </si>
  <si>
    <t>5/56</t>
  </si>
  <si>
    <t>6/56</t>
  </si>
  <si>
    <t>7/56</t>
  </si>
  <si>
    <t>8/56</t>
  </si>
  <si>
    <t>9/56</t>
  </si>
  <si>
    <t>10/56</t>
  </si>
  <si>
    <t>11/56</t>
  </si>
  <si>
    <t>12/56</t>
  </si>
  <si>
    <t>13/56</t>
  </si>
  <si>
    <t>14/56</t>
  </si>
  <si>
    <t>15/56</t>
  </si>
  <si>
    <t>16/56</t>
  </si>
  <si>
    <t>17/56</t>
  </si>
  <si>
    <t>18/56</t>
  </si>
  <si>
    <t>19/56</t>
  </si>
  <si>
    <t>20/56</t>
  </si>
  <si>
    <t>21/56</t>
  </si>
  <si>
    <t>22/56</t>
  </si>
  <si>
    <t>23/56</t>
  </si>
  <si>
    <t>24/56</t>
  </si>
  <si>
    <t>25/56</t>
  </si>
  <si>
    <t>26/56</t>
  </si>
  <si>
    <t>27/56</t>
  </si>
  <si>
    <t>28/56</t>
  </si>
  <si>
    <t>29/56</t>
  </si>
  <si>
    <t>30/56</t>
  </si>
  <si>
    <t>31/56</t>
  </si>
  <si>
    <t>32/56</t>
  </si>
  <si>
    <t>33/56</t>
  </si>
  <si>
    <t>34/56</t>
  </si>
  <si>
    <t>35/56</t>
  </si>
  <si>
    <t>36/56</t>
  </si>
  <si>
    <t>37/56</t>
  </si>
  <si>
    <t>38/56</t>
  </si>
  <si>
    <t>39/56</t>
  </si>
  <si>
    <t>40/56</t>
  </si>
  <si>
    <t>41/56</t>
  </si>
  <si>
    <t>42/56</t>
  </si>
  <si>
    <t>43/56</t>
  </si>
  <si>
    <t xml:space="preserve">ZCH95155HOANGANH_CSSH18018550 Size band      </t>
  </si>
  <si>
    <t>44/56</t>
  </si>
  <si>
    <t>45/56</t>
  </si>
  <si>
    <t>46/56</t>
  </si>
  <si>
    <t>47/56</t>
  </si>
  <si>
    <t>48/56</t>
  </si>
  <si>
    <t>49/56</t>
  </si>
  <si>
    <t>50/56</t>
  </si>
  <si>
    <t>51/56</t>
  </si>
  <si>
    <t>52/56</t>
  </si>
  <si>
    <t>53/56</t>
  </si>
  <si>
    <t>54/56</t>
  </si>
  <si>
    <t>55/56</t>
  </si>
  <si>
    <t>56/56</t>
  </si>
  <si>
    <t>56箱</t>
  </si>
  <si>
    <t>HOAVU黄色胶带</t>
  </si>
  <si>
    <t xml:space="preserve">ZCH95155HOAVU_CSSH18018550A &amp; BLUE     </t>
  </si>
  <si>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蓝色</t>
    </r>
    <r>
      <rPr>
        <sz val="10"/>
        <rFont val="Calibri"/>
        <charset val="134"/>
      </rPr>
      <t xml:space="preserve">Blue   </t>
    </r>
    <r>
      <rPr>
        <sz val="10"/>
        <rFont val="宋体"/>
        <charset val="134"/>
      </rPr>
      <t>腰封</t>
    </r>
  </si>
  <si>
    <t>XS</t>
  </si>
  <si>
    <t>1/63</t>
  </si>
  <si>
    <t>2/63</t>
  </si>
  <si>
    <t>3/63</t>
  </si>
  <si>
    <t>4/63</t>
  </si>
  <si>
    <t>5/63</t>
  </si>
  <si>
    <t>6/63</t>
  </si>
  <si>
    <t>7/63</t>
  </si>
  <si>
    <t>8/63</t>
  </si>
  <si>
    <t>9/63</t>
  </si>
  <si>
    <t>10/63</t>
  </si>
  <si>
    <t>11/63</t>
  </si>
  <si>
    <t>12/63</t>
  </si>
  <si>
    <t>13/63</t>
  </si>
  <si>
    <t>14/63</t>
  </si>
  <si>
    <t>15/63</t>
  </si>
  <si>
    <t>16/63</t>
  </si>
  <si>
    <t>17/63</t>
  </si>
  <si>
    <t>18/63</t>
  </si>
  <si>
    <t>19/63</t>
  </si>
  <si>
    <t>20/63</t>
  </si>
  <si>
    <t>21/63</t>
  </si>
  <si>
    <t>22/63</t>
  </si>
  <si>
    <t>23/63</t>
  </si>
  <si>
    <t>24/63</t>
  </si>
  <si>
    <t xml:space="preserve">ZCH95155HOAVU_ CSSH18018550B &amp; CREAM     </t>
  </si>
  <si>
    <r>
      <rPr>
        <sz val="10"/>
        <rFont val="宋体"/>
        <charset val="134"/>
      </rPr>
      <t>卡其色</t>
    </r>
    <r>
      <rPr>
        <sz val="10"/>
        <rFont val="Calibri"/>
        <charset val="134"/>
      </rPr>
      <t xml:space="preserve">CREAM </t>
    </r>
    <r>
      <rPr>
        <sz val="10"/>
        <rFont val="宋体"/>
        <charset val="134"/>
      </rPr>
      <t>腰封</t>
    </r>
  </si>
  <si>
    <t>25/63</t>
  </si>
  <si>
    <t>26/63</t>
  </si>
  <si>
    <t>27/63</t>
  </si>
  <si>
    <t>28/63</t>
  </si>
  <si>
    <t>29/63</t>
  </si>
  <si>
    <t>30/63</t>
  </si>
  <si>
    <t>31/63</t>
  </si>
  <si>
    <t>32/63</t>
  </si>
  <si>
    <t>33/63</t>
  </si>
  <si>
    <t>34/63</t>
  </si>
  <si>
    <t>35/63</t>
  </si>
  <si>
    <t>36/63</t>
  </si>
  <si>
    <t>37/63</t>
  </si>
  <si>
    <t>38/63</t>
  </si>
  <si>
    <t>39/63</t>
  </si>
  <si>
    <t>40/63</t>
  </si>
  <si>
    <t>41/63</t>
  </si>
  <si>
    <t>42/63</t>
  </si>
  <si>
    <t>43/63</t>
  </si>
  <si>
    <t>44/63</t>
  </si>
  <si>
    <t>45/63</t>
  </si>
  <si>
    <t>46/63</t>
  </si>
  <si>
    <t>47/63</t>
  </si>
  <si>
    <t>48/63</t>
  </si>
  <si>
    <t xml:space="preserve">ZCH95155HOAVU_CSSH18018550 Size band      </t>
  </si>
  <si>
    <t>49/63</t>
  </si>
  <si>
    <t>50/63</t>
  </si>
  <si>
    <t>51/63</t>
  </si>
  <si>
    <t>52/63</t>
  </si>
  <si>
    <t>53/63</t>
  </si>
  <si>
    <t>54/63</t>
  </si>
  <si>
    <t>55/63</t>
  </si>
  <si>
    <t>56/63</t>
  </si>
  <si>
    <t>57/63</t>
  </si>
  <si>
    <t>58/63</t>
  </si>
  <si>
    <t>59/63</t>
  </si>
  <si>
    <t>60/63</t>
  </si>
  <si>
    <t>61/63</t>
  </si>
  <si>
    <t>62/63</t>
  </si>
  <si>
    <t>63/63</t>
  </si>
  <si>
    <t>63箱</t>
  </si>
  <si>
    <t>快递单号：</t>
  </si>
  <si>
    <t>SF1559365162297</t>
  </si>
  <si>
    <r>
      <rPr>
        <b/>
        <sz val="10"/>
        <color rgb="FF000000"/>
        <rFont val="宋体"/>
        <charset val="134"/>
      </rPr>
      <t>江苏省苏州市张家港市人民中路</t>
    </r>
    <r>
      <rPr>
        <b/>
        <sz val="10"/>
        <color rgb="FF000000"/>
        <rFont val="Calibri"/>
        <charset val="134"/>
      </rPr>
      <t>65</t>
    </r>
    <r>
      <rPr>
        <b/>
        <sz val="10"/>
        <color rgb="FF000000"/>
        <rFont val="宋体"/>
        <charset val="134"/>
      </rPr>
      <t>号国泰时代广场</t>
    </r>
    <r>
      <rPr>
        <b/>
        <sz val="10"/>
        <color rgb="FF000000"/>
        <rFont val="Calibri"/>
        <charset val="134"/>
      </rPr>
      <t>A</t>
    </r>
    <r>
      <rPr>
        <b/>
        <sz val="10"/>
        <color rgb="FF000000"/>
        <rFont val="宋体"/>
        <charset val="134"/>
      </rPr>
      <t>座</t>
    </r>
    <r>
      <rPr>
        <b/>
        <sz val="10"/>
        <color rgb="FF000000"/>
        <rFont val="Calibri"/>
        <charset val="134"/>
      </rPr>
      <t>22</t>
    </r>
    <r>
      <rPr>
        <b/>
        <sz val="10"/>
        <color rgb="FF000000"/>
        <rFont val="宋体"/>
        <charset val="134"/>
      </rPr>
      <t>楼东张依楠18651129368</t>
    </r>
  </si>
  <si>
    <t xml:space="preserve">ZCH95155_CSSH18018550C &amp; Generic_BLUE         </t>
  </si>
  <si>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蓝色</t>
    </r>
    <r>
      <rPr>
        <sz val="10"/>
        <rFont val="Calibri"/>
        <charset val="134"/>
      </rPr>
      <t xml:space="preserve">Blue  </t>
    </r>
    <r>
      <rPr>
        <sz val="10"/>
        <rFont val="宋体"/>
        <charset val="134"/>
      </rPr>
      <t>备用</t>
    </r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腰封</t>
    </r>
  </si>
  <si>
    <t>1/2</t>
  </si>
  <si>
    <t xml:space="preserve">ZCH95155_CSSH18018550 Size band      </t>
  </si>
  <si>
    <t>2/2</t>
  </si>
  <si>
    <t>2箱</t>
  </si>
  <si>
    <t>2025.8.27</t>
  </si>
  <si>
    <t>车牌：鲁R9828W 13668606557</t>
  </si>
  <si>
    <t xml:space="preserve">ZCH95155HOANGANH_   CSSH18018550B &amp; CREAM     </t>
  </si>
  <si>
    <t>透明圆贴</t>
  </si>
  <si>
    <t>340*340*295mm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</si>
</sst>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  <numFmt numFmtId="180" formatCode="0.000_ "/>
  </numFmts>
  <fonts count="46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0"/>
      <color rgb="FF000000"/>
      <name val="Calibri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/>
    <xf numFmtId="0" fontId="44" fillId="0" borderId="0"/>
    <xf numFmtId="0" fontId="43" fillId="0" borderId="0"/>
    <xf numFmtId="0" fontId="44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4" xfId="52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179" fontId="15" fillId="2" borderId="3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3" fillId="2" borderId="5" xfId="52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179" fontId="15" fillId="2" borderId="4" xfId="0" applyNumberFormat="1" applyFont="1" applyFill="1" applyBorder="1" applyAlignment="1">
      <alignment horizontal="center" vertical="center"/>
    </xf>
    <xf numFmtId="179" fontId="15" fillId="2" borderId="5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0" borderId="4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6" fontId="10" fillId="0" borderId="6" xfId="52" applyNumberFormat="1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180" fontId="17" fillId="0" borderId="7" xfId="0" applyNumberFormat="1" applyFont="1" applyBorder="1" applyAlignment="1">
      <alignment horizontal="center" vertical="center" wrapText="1"/>
    </xf>
    <xf numFmtId="176" fontId="17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177" fontId="13" fillId="2" borderId="4" xfId="52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77" fontId="18" fillId="0" borderId="3" xfId="0" applyNumberFormat="1" applyFont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13" fillId="0" borderId="4" xfId="52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/>
    </xf>
    <xf numFmtId="179" fontId="15" fillId="0" borderId="3" xfId="0" applyNumberFormat="1" applyFont="1" applyFill="1" applyBorder="1" applyAlignment="1">
      <alignment vertical="center"/>
    </xf>
    <xf numFmtId="0" fontId="12" fillId="0" borderId="3" xfId="0" applyFont="1" applyFill="1" applyBorder="1" applyAlignment="1">
      <alignment vertical="center" wrapText="1"/>
    </xf>
    <xf numFmtId="0" fontId="13" fillId="0" borderId="3" xfId="52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13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2" borderId="3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177" fontId="2" fillId="0" borderId="0" xfId="0" applyNumberFormat="1" applyFont="1" applyAlignment="1">
      <alignment horizontal="center" vertical="center"/>
    </xf>
    <xf numFmtId="177" fontId="21" fillId="0" borderId="0" xfId="0" applyNumberFormat="1" applyFont="1" applyAlignment="1">
      <alignment horizontal="center" vertical="center"/>
    </xf>
    <xf numFmtId="58" fontId="13" fillId="2" borderId="4" xfId="0" applyNumberFormat="1" applyFont="1" applyFill="1" applyBorder="1" applyAlignment="1">
      <alignment horizontal="center" vertical="center"/>
    </xf>
    <xf numFmtId="177" fontId="13" fillId="2" borderId="8" xfId="52" applyNumberFormat="1" applyFont="1" applyFill="1" applyBorder="1" applyAlignment="1">
      <alignment horizontal="center" vertical="center" wrapText="1"/>
    </xf>
    <xf numFmtId="177" fontId="13" fillId="2" borderId="3" xfId="52" applyNumberFormat="1" applyFont="1" applyFill="1" applyBorder="1" applyAlignment="1">
      <alignment horizontal="center" vertical="center" wrapText="1"/>
    </xf>
    <xf numFmtId="58" fontId="13" fillId="2" borderId="5" xfId="0" applyNumberFormat="1" applyFont="1" applyFill="1" applyBorder="1" applyAlignment="1">
      <alignment horizontal="center" vertical="center"/>
    </xf>
    <xf numFmtId="177" fontId="13" fillId="2" borderId="5" xfId="52" applyNumberFormat="1" applyFont="1" applyFill="1" applyBorder="1" applyAlignment="1">
      <alignment horizontal="center" vertical="center" wrapText="1"/>
    </xf>
    <xf numFmtId="177" fontId="13" fillId="2" borderId="9" xfId="52" applyNumberFormat="1" applyFont="1" applyFill="1" applyBorder="1" applyAlignment="1">
      <alignment horizontal="center" vertical="center" wrapText="1"/>
    </xf>
    <xf numFmtId="177" fontId="13" fillId="2" borderId="10" xfId="52" applyNumberFormat="1" applyFont="1" applyFill="1" applyBorder="1" applyAlignment="1">
      <alignment horizontal="center" vertical="center" wrapText="1"/>
    </xf>
    <xf numFmtId="177" fontId="13" fillId="2" borderId="11" xfId="52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8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179" fontId="15" fillId="0" borderId="4" xfId="0" applyNumberFormat="1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 wrapText="1"/>
    </xf>
    <xf numFmtId="0" fontId="14" fillId="2" borderId="4" xfId="52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179" fontId="18" fillId="2" borderId="4" xfId="0" applyNumberFormat="1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 wrapText="1"/>
    </xf>
    <xf numFmtId="0" fontId="14" fillId="2" borderId="5" xfId="52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/>
    </xf>
    <xf numFmtId="179" fontId="18" fillId="2" borderId="5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179" fontId="18" fillId="2" borderId="3" xfId="0" applyNumberFormat="1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14" fillId="2" borderId="5" xfId="52" applyFont="1" applyFill="1" applyBorder="1" applyAlignment="1">
      <alignment vertical="center" wrapText="1"/>
    </xf>
    <xf numFmtId="0" fontId="14" fillId="3" borderId="5" xfId="0" applyFont="1" applyFill="1" applyBorder="1" applyAlignment="1">
      <alignment vertical="center" wrapText="1"/>
    </xf>
    <xf numFmtId="179" fontId="18" fillId="2" borderId="5" xfId="0" applyNumberFormat="1" applyFont="1" applyFill="1" applyBorder="1" applyAlignment="1">
      <alignment vertical="center"/>
    </xf>
    <xf numFmtId="179" fontId="18" fillId="2" borderId="10" xfId="0" applyNumberFormat="1" applyFont="1" applyFill="1" applyBorder="1" applyAlignment="1">
      <alignment vertical="center"/>
    </xf>
    <xf numFmtId="0" fontId="18" fillId="0" borderId="4" xfId="0" applyFont="1" applyFill="1" applyBorder="1" applyAlignment="1">
      <alignment horizontal="center" vertical="center"/>
    </xf>
    <xf numFmtId="179" fontId="18" fillId="0" borderId="4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14" fillId="0" borderId="5" xfId="52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179" fontId="18" fillId="0" borderId="5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177" fontId="14" fillId="2" borderId="4" xfId="52" applyNumberFormat="1" applyFont="1" applyFill="1" applyBorder="1" applyAlignment="1">
      <alignment horizontal="center" vertical="center" wrapText="1"/>
    </xf>
    <xf numFmtId="177" fontId="14" fillId="0" borderId="3" xfId="52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14" fillId="2" borderId="3" xfId="52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177" fontId="14" fillId="2" borderId="3" xfId="52" applyNumberFormat="1" applyFont="1" applyFill="1" applyBorder="1" applyAlignment="1">
      <alignment horizontal="center" vertical="center" wrapText="1"/>
    </xf>
    <xf numFmtId="180" fontId="17" fillId="0" borderId="3" xfId="0" applyNumberFormat="1" applyFont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179" fontId="18" fillId="0" borderId="10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vertical="center" wrapText="1"/>
    </xf>
    <xf numFmtId="0" fontId="14" fillId="0" borderId="4" xfId="52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vertical="center"/>
    </xf>
    <xf numFmtId="179" fontId="18" fillId="0" borderId="3" xfId="0" applyNumberFormat="1" applyFont="1" applyFill="1" applyBorder="1" applyAlignment="1">
      <alignment vertical="center"/>
    </xf>
    <xf numFmtId="0" fontId="22" fillId="0" borderId="3" xfId="0" applyFont="1" applyFill="1" applyBorder="1" applyAlignment="1">
      <alignment vertical="center" wrapText="1"/>
    </xf>
    <xf numFmtId="0" fontId="14" fillId="0" borderId="3" xfId="52" applyFont="1" applyFill="1" applyBorder="1" applyAlignment="1">
      <alignment vertical="center" wrapText="1"/>
    </xf>
    <xf numFmtId="0" fontId="22" fillId="0" borderId="3" xfId="0" applyFont="1" applyFill="1" applyBorder="1" applyAlignment="1">
      <alignment horizontal="center" vertical="center"/>
    </xf>
    <xf numFmtId="49" fontId="23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4" fillId="0" borderId="3" xfId="52" applyFont="1" applyFill="1" applyBorder="1" applyAlignment="1">
      <alignment horizontal="center" vertical="center" wrapText="1"/>
    </xf>
    <xf numFmtId="58" fontId="13" fillId="2" borderId="4" xfId="0" applyNumberFormat="1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38100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38100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38100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38100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38100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38100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38100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38100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38100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5"/>
  <sheetViews>
    <sheetView topLeftCell="A55" workbookViewId="0">
      <selection activeCell="O77" sqref="O76:O77"/>
    </sheetView>
  </sheetViews>
  <sheetFormatPr defaultColWidth="18" defaultRowHeight="15"/>
  <cols>
    <col min="1" max="1" width="9.875" style="1" customWidth="1"/>
    <col min="2" max="2" width="20.75" style="1" customWidth="1"/>
    <col min="3" max="3" width="10.5" style="1" customWidth="1"/>
    <col min="4" max="4" width="10.875" style="1" customWidth="1"/>
    <col min="5" max="5" width="18.875" style="1" customWidth="1"/>
    <col min="6" max="6" width="5.5" style="1" customWidth="1"/>
    <col min="7" max="7" width="8.87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10.0916666666667" style="4" customWidth="1"/>
    <col min="13" max="13" width="11.5" style="1" customWidth="1"/>
    <col min="14" max="14" width="9.625" style="1" customWidth="1"/>
    <col min="15" max="16384" width="18" style="1"/>
  </cols>
  <sheetData>
    <row r="1" s="1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46"/>
      <c r="J1" s="46"/>
      <c r="K1" s="6"/>
      <c r="L1" s="6"/>
      <c r="M1" s="6"/>
    </row>
    <row r="2" s="1" customFormat="1" ht="25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15.75" spans="5:12">
      <c r="E3" s="8" t="s">
        <v>2</v>
      </c>
      <c r="F3" s="9" t="s">
        <v>3</v>
      </c>
      <c r="G3" s="9"/>
      <c r="H3" s="10"/>
      <c r="I3" s="47"/>
      <c r="J3" s="47"/>
      <c r="K3" s="4"/>
      <c r="L3" s="4"/>
    </row>
    <row r="4" s="1" customFormat="1" ht="19.5" customHeight="1" spans="2:12">
      <c r="B4" s="94" t="s">
        <v>4</v>
      </c>
      <c r="E4" s="76" t="s">
        <v>5</v>
      </c>
      <c r="F4" s="12"/>
      <c r="G4" s="13"/>
      <c r="H4" s="3"/>
      <c r="K4" s="4"/>
      <c r="L4" s="48" t="s">
        <v>6</v>
      </c>
    </row>
    <row r="5" s="1" customFormat="1" hidden="1" spans="2:12">
      <c r="B5" s="14"/>
      <c r="H5" s="3"/>
      <c r="K5" s="4"/>
      <c r="L5" s="4"/>
    </row>
    <row r="6" s="2" customFormat="1" ht="38.25" spans="1:14">
      <c r="A6" s="15" t="s">
        <v>7</v>
      </c>
      <c r="B6" s="16" t="s">
        <v>8</v>
      </c>
      <c r="C6" s="16" t="s">
        <v>9</v>
      </c>
      <c r="D6" s="16" t="s">
        <v>10</v>
      </c>
      <c r="E6" s="17" t="s">
        <v>11</v>
      </c>
      <c r="F6" s="17" t="s">
        <v>12</v>
      </c>
      <c r="G6" s="18" t="s">
        <v>13</v>
      </c>
      <c r="H6" s="18" t="s">
        <v>14</v>
      </c>
      <c r="I6" s="49" t="s">
        <v>15</v>
      </c>
      <c r="J6" s="22" t="s">
        <v>16</v>
      </c>
      <c r="K6" s="50" t="s">
        <v>17</v>
      </c>
      <c r="L6" s="50" t="s">
        <v>18</v>
      </c>
      <c r="M6" s="16" t="s">
        <v>19</v>
      </c>
      <c r="N6" s="51" t="s">
        <v>20</v>
      </c>
    </row>
    <row r="7" s="2" customFormat="1" ht="32.25" customHeight="1" spans="1:14">
      <c r="A7" s="15" t="s">
        <v>21</v>
      </c>
      <c r="B7" s="19" t="s">
        <v>22</v>
      </c>
      <c r="C7" s="20" t="s">
        <v>23</v>
      </c>
      <c r="D7" s="21" t="s">
        <v>24</v>
      </c>
      <c r="E7" s="22" t="s">
        <v>25</v>
      </c>
      <c r="F7" s="22" t="s">
        <v>26</v>
      </c>
      <c r="G7" s="18" t="s">
        <v>27</v>
      </c>
      <c r="H7" s="18" t="s">
        <v>28</v>
      </c>
      <c r="I7" s="52" t="s">
        <v>29</v>
      </c>
      <c r="J7" s="53" t="s">
        <v>30</v>
      </c>
      <c r="K7" s="50" t="s">
        <v>31</v>
      </c>
      <c r="L7" s="50" t="s">
        <v>32</v>
      </c>
      <c r="M7" s="16" t="s">
        <v>33</v>
      </c>
      <c r="N7" s="51" t="s">
        <v>34</v>
      </c>
    </row>
    <row r="8" s="2" customFormat="1" customHeight="1" spans="1:14">
      <c r="A8" s="104" t="s">
        <v>35</v>
      </c>
      <c r="B8" s="105" t="s">
        <v>36</v>
      </c>
      <c r="C8" s="104" t="s">
        <v>37</v>
      </c>
      <c r="D8" s="106" t="s">
        <v>38</v>
      </c>
      <c r="E8" s="39" t="s">
        <v>39</v>
      </c>
      <c r="F8" s="107" t="s">
        <v>40</v>
      </c>
      <c r="G8" s="108">
        <v>14173</v>
      </c>
      <c r="H8" s="109"/>
      <c r="I8" s="129">
        <v>2000</v>
      </c>
      <c r="J8" s="129" t="s">
        <v>41</v>
      </c>
      <c r="K8" s="130">
        <f>I8*0.00617</f>
        <v>12.34</v>
      </c>
      <c r="L8" s="130">
        <f>K8+0.5</f>
        <v>12.84</v>
      </c>
      <c r="M8" s="56" t="s">
        <v>42</v>
      </c>
      <c r="N8" s="51">
        <f t="shared" ref="N8:N34" si="0">0.7*0.26*0.205</f>
        <v>0.03731</v>
      </c>
    </row>
    <row r="9" s="2" customFormat="1" customHeight="1" spans="1:14">
      <c r="A9" s="110"/>
      <c r="B9" s="111"/>
      <c r="C9" s="110"/>
      <c r="D9" s="112"/>
      <c r="E9" s="40"/>
      <c r="F9" s="113"/>
      <c r="G9" s="114"/>
      <c r="H9" s="109"/>
      <c r="I9" s="129">
        <v>2000</v>
      </c>
      <c r="J9" s="129" t="s">
        <v>43</v>
      </c>
      <c r="K9" s="130">
        <f t="shared" ref="K9:K40" si="1">I9*0.00617</f>
        <v>12.34</v>
      </c>
      <c r="L9" s="130">
        <f t="shared" ref="L9:L34" si="2">K9+0.5</f>
        <v>12.84</v>
      </c>
      <c r="M9" s="56" t="s">
        <v>42</v>
      </c>
      <c r="N9" s="51">
        <f t="shared" si="0"/>
        <v>0.03731</v>
      </c>
    </row>
    <row r="10" s="2" customFormat="1" customHeight="1" spans="1:14">
      <c r="A10" s="110"/>
      <c r="B10" s="111"/>
      <c r="C10" s="110"/>
      <c r="D10" s="112"/>
      <c r="E10" s="40"/>
      <c r="F10" s="113"/>
      <c r="G10" s="114"/>
      <c r="H10" s="109"/>
      <c r="I10" s="129">
        <v>2000</v>
      </c>
      <c r="J10" s="129" t="s">
        <v>44</v>
      </c>
      <c r="K10" s="130">
        <f t="shared" si="1"/>
        <v>12.34</v>
      </c>
      <c r="L10" s="130">
        <f t="shared" si="2"/>
        <v>12.84</v>
      </c>
      <c r="M10" s="56" t="s">
        <v>42</v>
      </c>
      <c r="N10" s="51">
        <f t="shared" si="0"/>
        <v>0.03731</v>
      </c>
    </row>
    <row r="11" s="2" customFormat="1" customHeight="1" spans="1:14">
      <c r="A11" s="110"/>
      <c r="B11" s="111"/>
      <c r="C11" s="110"/>
      <c r="D11" s="112"/>
      <c r="E11" s="40"/>
      <c r="F11" s="113"/>
      <c r="G11" s="114"/>
      <c r="H11" s="109"/>
      <c r="I11" s="129">
        <v>2060</v>
      </c>
      <c r="J11" s="129" t="s">
        <v>45</v>
      </c>
      <c r="K11" s="130">
        <f t="shared" si="1"/>
        <v>12.7102</v>
      </c>
      <c r="L11" s="130">
        <f t="shared" si="2"/>
        <v>13.2102</v>
      </c>
      <c r="M11" s="56" t="s">
        <v>42</v>
      </c>
      <c r="N11" s="51">
        <f t="shared" si="0"/>
        <v>0.03731</v>
      </c>
    </row>
    <row r="12" s="2" customFormat="1" customHeight="1" spans="1:14">
      <c r="A12" s="110"/>
      <c r="B12" s="111"/>
      <c r="C12" s="110"/>
      <c r="D12" s="112"/>
      <c r="E12" s="40"/>
      <c r="F12" s="113"/>
      <c r="G12" s="114"/>
      <c r="H12" s="109"/>
      <c r="I12" s="129">
        <v>2060</v>
      </c>
      <c r="J12" s="129" t="s">
        <v>46</v>
      </c>
      <c r="K12" s="130">
        <f t="shared" si="1"/>
        <v>12.7102</v>
      </c>
      <c r="L12" s="130">
        <f t="shared" si="2"/>
        <v>13.2102</v>
      </c>
      <c r="M12" s="56" t="s">
        <v>42</v>
      </c>
      <c r="N12" s="51">
        <f t="shared" si="0"/>
        <v>0.03731</v>
      </c>
    </row>
    <row r="13" s="2" customFormat="1" customHeight="1" spans="1:14">
      <c r="A13" s="110"/>
      <c r="B13" s="111"/>
      <c r="C13" s="110"/>
      <c r="D13" s="112"/>
      <c r="E13" s="40"/>
      <c r="F13" s="113"/>
      <c r="G13" s="114"/>
      <c r="H13" s="109"/>
      <c r="I13" s="129">
        <v>2060</v>
      </c>
      <c r="J13" s="129" t="s">
        <v>47</v>
      </c>
      <c r="K13" s="130">
        <f t="shared" si="1"/>
        <v>12.7102</v>
      </c>
      <c r="L13" s="130">
        <f t="shared" si="2"/>
        <v>13.2102</v>
      </c>
      <c r="M13" s="56" t="s">
        <v>42</v>
      </c>
      <c r="N13" s="51">
        <f t="shared" si="0"/>
        <v>0.03731</v>
      </c>
    </row>
    <row r="14" s="2" customFormat="1" customHeight="1" spans="1:14">
      <c r="A14" s="110"/>
      <c r="B14" s="111"/>
      <c r="C14" s="110"/>
      <c r="D14" s="112"/>
      <c r="E14" s="40"/>
      <c r="F14" s="113"/>
      <c r="G14" s="114"/>
      <c r="H14" s="109">
        <v>50</v>
      </c>
      <c r="I14" s="129">
        <v>2043</v>
      </c>
      <c r="J14" s="129" t="s">
        <v>48</v>
      </c>
      <c r="K14" s="130">
        <f t="shared" si="1"/>
        <v>12.60531</v>
      </c>
      <c r="L14" s="130">
        <f t="shared" si="2"/>
        <v>13.10531</v>
      </c>
      <c r="M14" s="56" t="s">
        <v>42</v>
      </c>
      <c r="N14" s="51">
        <f t="shared" si="0"/>
        <v>0.03731</v>
      </c>
    </row>
    <row r="15" s="2" customFormat="1" customHeight="1" spans="1:14">
      <c r="A15" s="104" t="s">
        <v>35</v>
      </c>
      <c r="B15" s="105" t="s">
        <v>36</v>
      </c>
      <c r="C15" s="104" t="s">
        <v>37</v>
      </c>
      <c r="D15" s="106" t="s">
        <v>38</v>
      </c>
      <c r="E15" s="39" t="s">
        <v>39</v>
      </c>
      <c r="F15" s="107" t="s">
        <v>49</v>
      </c>
      <c r="G15" s="108">
        <v>14173</v>
      </c>
      <c r="H15" s="109"/>
      <c r="I15" s="129">
        <v>2000</v>
      </c>
      <c r="J15" s="129" t="s">
        <v>50</v>
      </c>
      <c r="K15" s="130">
        <f t="shared" si="1"/>
        <v>12.34</v>
      </c>
      <c r="L15" s="130">
        <f t="shared" si="2"/>
        <v>12.84</v>
      </c>
      <c r="M15" s="56" t="s">
        <v>42</v>
      </c>
      <c r="N15" s="51">
        <f t="shared" si="0"/>
        <v>0.03731</v>
      </c>
    </row>
    <row r="16" s="2" customFormat="1" customHeight="1" spans="1:14">
      <c r="A16" s="110"/>
      <c r="B16" s="111"/>
      <c r="C16" s="110"/>
      <c r="D16" s="112"/>
      <c r="E16" s="40"/>
      <c r="F16" s="113"/>
      <c r="G16" s="114"/>
      <c r="H16" s="109"/>
      <c r="I16" s="129">
        <v>2000</v>
      </c>
      <c r="J16" s="129" t="s">
        <v>51</v>
      </c>
      <c r="K16" s="130">
        <f t="shared" si="1"/>
        <v>12.34</v>
      </c>
      <c r="L16" s="130">
        <f t="shared" si="2"/>
        <v>12.84</v>
      </c>
      <c r="M16" s="56" t="s">
        <v>42</v>
      </c>
      <c r="N16" s="51">
        <f t="shared" si="0"/>
        <v>0.03731</v>
      </c>
    </row>
    <row r="17" s="2" customFormat="1" customHeight="1" spans="1:14">
      <c r="A17" s="110"/>
      <c r="B17" s="111"/>
      <c r="C17" s="110"/>
      <c r="D17" s="112"/>
      <c r="E17" s="40"/>
      <c r="F17" s="113"/>
      <c r="G17" s="114"/>
      <c r="H17" s="109"/>
      <c r="I17" s="129">
        <v>2000</v>
      </c>
      <c r="J17" s="129" t="s">
        <v>52</v>
      </c>
      <c r="K17" s="130">
        <f t="shared" si="1"/>
        <v>12.34</v>
      </c>
      <c r="L17" s="130">
        <f t="shared" si="2"/>
        <v>12.84</v>
      </c>
      <c r="M17" s="56" t="s">
        <v>42</v>
      </c>
      <c r="N17" s="51">
        <f t="shared" si="0"/>
        <v>0.03731</v>
      </c>
    </row>
    <row r="18" s="2" customFormat="1" customHeight="1" spans="1:14">
      <c r="A18" s="110"/>
      <c r="B18" s="111"/>
      <c r="C18" s="110"/>
      <c r="D18" s="112"/>
      <c r="E18" s="40"/>
      <c r="F18" s="113"/>
      <c r="G18" s="114"/>
      <c r="H18" s="109"/>
      <c r="I18" s="129">
        <v>2060</v>
      </c>
      <c r="J18" s="129" t="s">
        <v>53</v>
      </c>
      <c r="K18" s="130">
        <f t="shared" si="1"/>
        <v>12.7102</v>
      </c>
      <c r="L18" s="130">
        <f t="shared" si="2"/>
        <v>13.2102</v>
      </c>
      <c r="M18" s="56" t="s">
        <v>42</v>
      </c>
      <c r="N18" s="51">
        <f t="shared" si="0"/>
        <v>0.03731</v>
      </c>
    </row>
    <row r="19" s="2" customFormat="1" customHeight="1" spans="1:14">
      <c r="A19" s="110"/>
      <c r="B19" s="111"/>
      <c r="C19" s="110"/>
      <c r="D19" s="112"/>
      <c r="E19" s="40"/>
      <c r="F19" s="113"/>
      <c r="G19" s="114"/>
      <c r="H19" s="109"/>
      <c r="I19" s="129">
        <v>2060</v>
      </c>
      <c r="J19" s="129" t="s">
        <v>54</v>
      </c>
      <c r="K19" s="130">
        <f t="shared" si="1"/>
        <v>12.7102</v>
      </c>
      <c r="L19" s="130">
        <f t="shared" si="2"/>
        <v>13.2102</v>
      </c>
      <c r="M19" s="56" t="s">
        <v>42</v>
      </c>
      <c r="N19" s="51">
        <f t="shared" si="0"/>
        <v>0.03731</v>
      </c>
    </row>
    <row r="20" s="2" customFormat="1" customHeight="1" spans="1:14">
      <c r="A20" s="110"/>
      <c r="B20" s="111"/>
      <c r="C20" s="110"/>
      <c r="D20" s="112"/>
      <c r="E20" s="40"/>
      <c r="F20" s="113"/>
      <c r="G20" s="114"/>
      <c r="H20" s="109"/>
      <c r="I20" s="129">
        <v>2060</v>
      </c>
      <c r="J20" s="129" t="s">
        <v>55</v>
      </c>
      <c r="K20" s="130">
        <f t="shared" si="1"/>
        <v>12.7102</v>
      </c>
      <c r="L20" s="130">
        <f t="shared" si="2"/>
        <v>13.2102</v>
      </c>
      <c r="M20" s="56" t="s">
        <v>42</v>
      </c>
      <c r="N20" s="51">
        <f t="shared" si="0"/>
        <v>0.03731</v>
      </c>
    </row>
    <row r="21" s="2" customFormat="1" customHeight="1" spans="1:14">
      <c r="A21" s="110"/>
      <c r="B21" s="111"/>
      <c r="C21" s="110"/>
      <c r="D21" s="112"/>
      <c r="E21" s="40"/>
      <c r="F21" s="113"/>
      <c r="G21" s="114"/>
      <c r="H21" s="109">
        <v>50</v>
      </c>
      <c r="I21" s="129">
        <v>2043</v>
      </c>
      <c r="J21" s="129" t="s">
        <v>56</v>
      </c>
      <c r="K21" s="130">
        <f t="shared" si="1"/>
        <v>12.60531</v>
      </c>
      <c r="L21" s="130">
        <f t="shared" si="2"/>
        <v>13.10531</v>
      </c>
      <c r="M21" s="56" t="s">
        <v>42</v>
      </c>
      <c r="N21" s="51">
        <f t="shared" si="0"/>
        <v>0.03731</v>
      </c>
    </row>
    <row r="22" s="2" customFormat="1" customHeight="1" spans="1:14">
      <c r="A22" s="104" t="s">
        <v>35</v>
      </c>
      <c r="B22" s="105" t="s">
        <v>36</v>
      </c>
      <c r="C22" s="104" t="s">
        <v>37</v>
      </c>
      <c r="D22" s="106" t="s">
        <v>38</v>
      </c>
      <c r="E22" s="39" t="s">
        <v>39</v>
      </c>
      <c r="F22" s="107" t="s">
        <v>57</v>
      </c>
      <c r="G22" s="108">
        <v>11338</v>
      </c>
      <c r="H22" s="109"/>
      <c r="I22" s="129">
        <v>2000</v>
      </c>
      <c r="J22" s="129" t="s">
        <v>58</v>
      </c>
      <c r="K22" s="130">
        <f t="shared" si="1"/>
        <v>12.34</v>
      </c>
      <c r="L22" s="130">
        <f t="shared" si="2"/>
        <v>12.84</v>
      </c>
      <c r="M22" s="56" t="s">
        <v>42</v>
      </c>
      <c r="N22" s="51">
        <f t="shared" si="0"/>
        <v>0.03731</v>
      </c>
    </row>
    <row r="23" s="2" customFormat="1" customHeight="1" spans="1:14">
      <c r="A23" s="110"/>
      <c r="B23" s="111"/>
      <c r="C23" s="110"/>
      <c r="D23" s="112"/>
      <c r="E23" s="40"/>
      <c r="F23" s="113"/>
      <c r="G23" s="114"/>
      <c r="H23" s="109"/>
      <c r="I23" s="129">
        <v>2000</v>
      </c>
      <c r="J23" s="129" t="s">
        <v>59</v>
      </c>
      <c r="K23" s="130">
        <f t="shared" si="1"/>
        <v>12.34</v>
      </c>
      <c r="L23" s="130">
        <f t="shared" si="2"/>
        <v>12.84</v>
      </c>
      <c r="M23" s="56" t="s">
        <v>42</v>
      </c>
      <c r="N23" s="51">
        <f t="shared" si="0"/>
        <v>0.03731</v>
      </c>
    </row>
    <row r="24" s="2" customFormat="1" customHeight="1" spans="1:14">
      <c r="A24" s="110"/>
      <c r="B24" s="111"/>
      <c r="C24" s="110"/>
      <c r="D24" s="112"/>
      <c r="E24" s="40"/>
      <c r="F24" s="113"/>
      <c r="G24" s="114"/>
      <c r="H24" s="109"/>
      <c r="I24" s="129">
        <v>2000</v>
      </c>
      <c r="J24" s="129" t="s">
        <v>60</v>
      </c>
      <c r="K24" s="130">
        <f t="shared" si="1"/>
        <v>12.34</v>
      </c>
      <c r="L24" s="130">
        <f t="shared" si="2"/>
        <v>12.84</v>
      </c>
      <c r="M24" s="56" t="s">
        <v>42</v>
      </c>
      <c r="N24" s="51">
        <f t="shared" si="0"/>
        <v>0.03731</v>
      </c>
    </row>
    <row r="25" s="2" customFormat="1" customHeight="1" spans="1:14">
      <c r="A25" s="110"/>
      <c r="B25" s="111"/>
      <c r="C25" s="110"/>
      <c r="D25" s="112"/>
      <c r="E25" s="40"/>
      <c r="F25" s="113"/>
      <c r="G25" s="114"/>
      <c r="H25" s="109"/>
      <c r="I25" s="129">
        <v>2000</v>
      </c>
      <c r="J25" s="129" t="s">
        <v>61</v>
      </c>
      <c r="K25" s="130">
        <f t="shared" si="1"/>
        <v>12.34</v>
      </c>
      <c r="L25" s="130">
        <f t="shared" si="2"/>
        <v>12.84</v>
      </c>
      <c r="M25" s="56" t="s">
        <v>42</v>
      </c>
      <c r="N25" s="51">
        <f t="shared" si="0"/>
        <v>0.03731</v>
      </c>
    </row>
    <row r="26" s="2" customFormat="1" customHeight="1" spans="1:14">
      <c r="A26" s="110"/>
      <c r="B26" s="111"/>
      <c r="C26" s="110"/>
      <c r="D26" s="112"/>
      <c r="E26" s="40"/>
      <c r="F26" s="113"/>
      <c r="G26" s="114"/>
      <c r="H26" s="109"/>
      <c r="I26" s="129">
        <v>2000</v>
      </c>
      <c r="J26" s="129" t="s">
        <v>62</v>
      </c>
      <c r="K26" s="130">
        <f t="shared" si="1"/>
        <v>12.34</v>
      </c>
      <c r="L26" s="130">
        <f t="shared" si="2"/>
        <v>12.84</v>
      </c>
      <c r="M26" s="56" t="s">
        <v>42</v>
      </c>
      <c r="N26" s="51">
        <f t="shared" si="0"/>
        <v>0.03731</v>
      </c>
    </row>
    <row r="27" s="2" customFormat="1" customHeight="1" spans="1:14">
      <c r="A27" s="110"/>
      <c r="B27" s="111"/>
      <c r="C27" s="110"/>
      <c r="D27" s="112"/>
      <c r="E27" s="40"/>
      <c r="F27" s="113"/>
      <c r="G27" s="114"/>
      <c r="H27" s="109">
        <v>50</v>
      </c>
      <c r="I27" s="129">
        <v>1388</v>
      </c>
      <c r="J27" s="129" t="s">
        <v>63</v>
      </c>
      <c r="K27" s="130">
        <f t="shared" si="1"/>
        <v>8.56396</v>
      </c>
      <c r="L27" s="130">
        <f t="shared" si="2"/>
        <v>9.06396</v>
      </c>
      <c r="M27" s="56" t="s">
        <v>42</v>
      </c>
      <c r="N27" s="51">
        <f t="shared" si="0"/>
        <v>0.03731</v>
      </c>
    </row>
    <row r="28" s="2" customFormat="1" customHeight="1" spans="1:14">
      <c r="A28" s="104" t="s">
        <v>35</v>
      </c>
      <c r="B28" s="105" t="s">
        <v>36</v>
      </c>
      <c r="C28" s="104" t="s">
        <v>37</v>
      </c>
      <c r="D28" s="106" t="s">
        <v>38</v>
      </c>
      <c r="E28" s="39" t="s">
        <v>39</v>
      </c>
      <c r="F28" s="115" t="s">
        <v>64</v>
      </c>
      <c r="G28" s="116">
        <v>8504</v>
      </c>
      <c r="H28" s="117"/>
      <c r="I28" s="129">
        <v>2000</v>
      </c>
      <c r="J28" s="129" t="s">
        <v>65</v>
      </c>
      <c r="K28" s="130">
        <f t="shared" si="1"/>
        <v>12.34</v>
      </c>
      <c r="L28" s="130">
        <f t="shared" si="2"/>
        <v>12.84</v>
      </c>
      <c r="M28" s="56" t="s">
        <v>42</v>
      </c>
      <c r="N28" s="51">
        <f t="shared" si="0"/>
        <v>0.03731</v>
      </c>
    </row>
    <row r="29" s="2" customFormat="1" customHeight="1" spans="1:14">
      <c r="A29" s="110"/>
      <c r="B29" s="111"/>
      <c r="C29" s="110"/>
      <c r="D29" s="112"/>
      <c r="E29" s="40"/>
      <c r="F29" s="115"/>
      <c r="G29" s="116"/>
      <c r="H29" s="109"/>
      <c r="I29" s="129">
        <v>2000</v>
      </c>
      <c r="J29" s="129" t="s">
        <v>66</v>
      </c>
      <c r="K29" s="130">
        <f t="shared" si="1"/>
        <v>12.34</v>
      </c>
      <c r="L29" s="130">
        <f t="shared" si="2"/>
        <v>12.84</v>
      </c>
      <c r="M29" s="56" t="s">
        <v>42</v>
      </c>
      <c r="N29" s="51">
        <f t="shared" si="0"/>
        <v>0.03731</v>
      </c>
    </row>
    <row r="30" s="2" customFormat="1" customHeight="1" spans="1:14">
      <c r="A30" s="110"/>
      <c r="B30" s="111"/>
      <c r="C30" s="110"/>
      <c r="D30" s="112"/>
      <c r="E30" s="40"/>
      <c r="F30" s="115"/>
      <c r="G30" s="116"/>
      <c r="H30" s="109"/>
      <c r="I30" s="129">
        <v>2000</v>
      </c>
      <c r="J30" s="129" t="s">
        <v>67</v>
      </c>
      <c r="K30" s="130">
        <f t="shared" si="1"/>
        <v>12.34</v>
      </c>
      <c r="L30" s="130">
        <f t="shared" si="2"/>
        <v>12.84</v>
      </c>
      <c r="M30" s="56" t="s">
        <v>42</v>
      </c>
      <c r="N30" s="51">
        <f t="shared" si="0"/>
        <v>0.03731</v>
      </c>
    </row>
    <row r="31" s="2" customFormat="1" customHeight="1" spans="1:14">
      <c r="A31" s="110"/>
      <c r="B31" s="111"/>
      <c r="C31" s="110"/>
      <c r="D31" s="112"/>
      <c r="E31" s="40"/>
      <c r="F31" s="115"/>
      <c r="G31" s="116"/>
      <c r="H31" s="109"/>
      <c r="I31" s="129">
        <v>2000</v>
      </c>
      <c r="J31" s="129" t="s">
        <v>68</v>
      </c>
      <c r="K31" s="130">
        <f t="shared" si="1"/>
        <v>12.34</v>
      </c>
      <c r="L31" s="130">
        <f t="shared" si="2"/>
        <v>12.84</v>
      </c>
      <c r="M31" s="56" t="s">
        <v>42</v>
      </c>
      <c r="N31" s="51">
        <f t="shared" si="0"/>
        <v>0.03731</v>
      </c>
    </row>
    <row r="32" s="2" customFormat="1" customHeight="1" spans="1:14">
      <c r="A32" s="110"/>
      <c r="B32" s="111"/>
      <c r="C32" s="110"/>
      <c r="D32" s="112"/>
      <c r="E32" s="40"/>
      <c r="F32" s="115"/>
      <c r="G32" s="116"/>
      <c r="H32" s="109">
        <v>50</v>
      </c>
      <c r="I32" s="129">
        <v>554</v>
      </c>
      <c r="J32" s="129" t="s">
        <v>69</v>
      </c>
      <c r="K32" s="130">
        <f t="shared" si="1"/>
        <v>3.41818</v>
      </c>
      <c r="L32" s="130">
        <f t="shared" si="2"/>
        <v>3.91818</v>
      </c>
      <c r="M32" s="56" t="s">
        <v>42</v>
      </c>
      <c r="N32" s="51">
        <f t="shared" si="0"/>
        <v>0.03731</v>
      </c>
    </row>
    <row r="33" s="2" customFormat="1" customHeight="1" spans="1:14">
      <c r="A33" s="133" t="s">
        <v>35</v>
      </c>
      <c r="B33" s="134" t="s">
        <v>36</v>
      </c>
      <c r="C33" s="133" t="s">
        <v>37</v>
      </c>
      <c r="D33" s="135" t="s">
        <v>38</v>
      </c>
      <c r="E33" s="26" t="s">
        <v>39</v>
      </c>
      <c r="F33" s="115" t="s">
        <v>70</v>
      </c>
      <c r="G33" s="116">
        <v>2835</v>
      </c>
      <c r="H33" s="117"/>
      <c r="I33" s="136">
        <v>2000</v>
      </c>
      <c r="J33" s="129" t="s">
        <v>71</v>
      </c>
      <c r="K33" s="130">
        <f t="shared" si="1"/>
        <v>12.34</v>
      </c>
      <c r="L33" s="137">
        <f t="shared" si="2"/>
        <v>12.84</v>
      </c>
      <c r="M33" s="132" t="s">
        <v>42</v>
      </c>
      <c r="N33" s="138">
        <f t="shared" si="0"/>
        <v>0.03731</v>
      </c>
    </row>
    <row r="34" s="2" customFormat="1" customHeight="1" spans="1:14">
      <c r="A34" s="133"/>
      <c r="B34" s="134"/>
      <c r="C34" s="133"/>
      <c r="D34" s="135"/>
      <c r="E34" s="26"/>
      <c r="F34" s="115"/>
      <c r="G34" s="116"/>
      <c r="H34" s="117">
        <v>50</v>
      </c>
      <c r="I34" s="136">
        <v>885</v>
      </c>
      <c r="J34" s="129" t="s">
        <v>72</v>
      </c>
      <c r="K34" s="130">
        <f t="shared" si="1"/>
        <v>5.46045</v>
      </c>
      <c r="L34" s="137">
        <f t="shared" si="2"/>
        <v>5.96045</v>
      </c>
      <c r="M34" s="132" t="s">
        <v>42</v>
      </c>
      <c r="N34" s="138">
        <f t="shared" si="0"/>
        <v>0.03731</v>
      </c>
    </row>
    <row r="35" s="2" customFormat="1" customHeight="1" spans="1:14">
      <c r="A35" s="104" t="s">
        <v>35</v>
      </c>
      <c r="B35" s="105" t="s">
        <v>73</v>
      </c>
      <c r="C35" s="104" t="s">
        <v>37</v>
      </c>
      <c r="D35" s="106" t="s">
        <v>38</v>
      </c>
      <c r="E35" s="26" t="s">
        <v>74</v>
      </c>
      <c r="F35" s="107" t="s">
        <v>40</v>
      </c>
      <c r="G35" s="116">
        <v>11338</v>
      </c>
      <c r="H35" s="109"/>
      <c r="I35" s="129">
        <v>2000</v>
      </c>
      <c r="J35" s="129" t="s">
        <v>75</v>
      </c>
      <c r="K35" s="130">
        <f t="shared" si="1"/>
        <v>12.34</v>
      </c>
      <c r="L35" s="130">
        <v>12.84</v>
      </c>
      <c r="M35" s="56" t="s">
        <v>42</v>
      </c>
      <c r="N35" s="51">
        <v>0.03731</v>
      </c>
    </row>
    <row r="36" s="2" customFormat="1" customHeight="1" spans="1:14">
      <c r="A36" s="110"/>
      <c r="B36" s="111"/>
      <c r="C36" s="110"/>
      <c r="D36" s="112"/>
      <c r="E36" s="26"/>
      <c r="F36" s="113"/>
      <c r="G36" s="116"/>
      <c r="H36" s="109"/>
      <c r="I36" s="129">
        <v>2000</v>
      </c>
      <c r="J36" s="129" t="s">
        <v>76</v>
      </c>
      <c r="K36" s="130">
        <f t="shared" si="1"/>
        <v>12.34</v>
      </c>
      <c r="L36" s="130">
        <v>12.84</v>
      </c>
      <c r="M36" s="56" t="s">
        <v>42</v>
      </c>
      <c r="N36" s="51">
        <v>0.03731</v>
      </c>
    </row>
    <row r="37" s="2" customFormat="1" customHeight="1" spans="1:14">
      <c r="A37" s="110"/>
      <c r="B37" s="111"/>
      <c r="C37" s="110"/>
      <c r="D37" s="112"/>
      <c r="E37" s="26"/>
      <c r="F37" s="113"/>
      <c r="G37" s="116"/>
      <c r="H37" s="109"/>
      <c r="I37" s="129">
        <v>2000</v>
      </c>
      <c r="J37" s="129" t="s">
        <v>77</v>
      </c>
      <c r="K37" s="130">
        <f t="shared" si="1"/>
        <v>12.34</v>
      </c>
      <c r="L37" s="130">
        <v>12.84</v>
      </c>
      <c r="M37" s="56" t="s">
        <v>42</v>
      </c>
      <c r="N37" s="51">
        <v>0.03731</v>
      </c>
    </row>
    <row r="38" s="2" customFormat="1" customHeight="1" spans="1:14">
      <c r="A38" s="110"/>
      <c r="B38" s="111"/>
      <c r="C38" s="110"/>
      <c r="D38" s="112"/>
      <c r="E38" s="26"/>
      <c r="F38" s="113"/>
      <c r="G38" s="116"/>
      <c r="H38" s="109"/>
      <c r="I38" s="129">
        <v>2000</v>
      </c>
      <c r="J38" s="129" t="s">
        <v>78</v>
      </c>
      <c r="K38" s="130">
        <f t="shared" si="1"/>
        <v>12.34</v>
      </c>
      <c r="L38" s="130">
        <v>12.84</v>
      </c>
      <c r="M38" s="56" t="s">
        <v>42</v>
      </c>
      <c r="N38" s="51">
        <v>0.03731</v>
      </c>
    </row>
    <row r="39" s="2" customFormat="1" customHeight="1" spans="1:14">
      <c r="A39" s="110"/>
      <c r="B39" s="111"/>
      <c r="C39" s="110"/>
      <c r="D39" s="112"/>
      <c r="E39" s="26"/>
      <c r="F39" s="113"/>
      <c r="G39" s="116"/>
      <c r="H39" s="109"/>
      <c r="I39" s="129">
        <v>2000</v>
      </c>
      <c r="J39" s="129" t="s">
        <v>79</v>
      </c>
      <c r="K39" s="130">
        <f t="shared" si="1"/>
        <v>12.34</v>
      </c>
      <c r="L39" s="130">
        <v>12.84</v>
      </c>
      <c r="M39" s="56" t="s">
        <v>42</v>
      </c>
      <c r="N39" s="51">
        <v>0.03731</v>
      </c>
    </row>
    <row r="40" s="2" customFormat="1" customHeight="1" spans="1:14">
      <c r="A40" s="110"/>
      <c r="B40" s="111"/>
      <c r="C40" s="110"/>
      <c r="D40" s="112"/>
      <c r="E40" s="26"/>
      <c r="F40" s="113"/>
      <c r="G40" s="116"/>
      <c r="H40" s="109">
        <v>50</v>
      </c>
      <c r="I40" s="129">
        <v>1388</v>
      </c>
      <c r="J40" s="129" t="s">
        <v>80</v>
      </c>
      <c r="K40" s="130">
        <f t="shared" si="1"/>
        <v>8.56396</v>
      </c>
      <c r="L40" s="130">
        <v>9.06396</v>
      </c>
      <c r="M40" s="56" t="s">
        <v>42</v>
      </c>
      <c r="N40" s="51">
        <v>0.03731</v>
      </c>
    </row>
    <row r="41" s="2" customFormat="1" customHeight="1" spans="1:14">
      <c r="A41" s="104" t="s">
        <v>35</v>
      </c>
      <c r="B41" s="105" t="s">
        <v>73</v>
      </c>
      <c r="C41" s="104" t="s">
        <v>37</v>
      </c>
      <c r="D41" s="106" t="s">
        <v>38</v>
      </c>
      <c r="E41" s="26" t="s">
        <v>74</v>
      </c>
      <c r="F41" s="107" t="s">
        <v>49</v>
      </c>
      <c r="G41" s="108">
        <v>14173</v>
      </c>
      <c r="H41" s="109"/>
      <c r="I41" s="129">
        <v>2000</v>
      </c>
      <c r="J41" s="129" t="s">
        <v>81</v>
      </c>
      <c r="K41" s="130">
        <f t="shared" ref="K41:K61" si="3">I41*0.00617</f>
        <v>12.34</v>
      </c>
      <c r="L41" s="130">
        <v>12.84</v>
      </c>
      <c r="M41" s="56" t="s">
        <v>42</v>
      </c>
      <c r="N41" s="51">
        <v>0.03731</v>
      </c>
    </row>
    <row r="42" s="2" customFormat="1" customHeight="1" spans="1:14">
      <c r="A42" s="110"/>
      <c r="B42" s="111"/>
      <c r="C42" s="110"/>
      <c r="D42" s="112"/>
      <c r="E42" s="26"/>
      <c r="F42" s="113"/>
      <c r="G42" s="114"/>
      <c r="H42" s="109"/>
      <c r="I42" s="129">
        <v>2000</v>
      </c>
      <c r="J42" s="129" t="s">
        <v>82</v>
      </c>
      <c r="K42" s="130">
        <f t="shared" si="3"/>
        <v>12.34</v>
      </c>
      <c r="L42" s="130">
        <v>12.84</v>
      </c>
      <c r="M42" s="56" t="s">
        <v>42</v>
      </c>
      <c r="N42" s="51">
        <v>0.03731</v>
      </c>
    </row>
    <row r="43" s="2" customFormat="1" customHeight="1" spans="1:14">
      <c r="A43" s="110"/>
      <c r="B43" s="111"/>
      <c r="C43" s="110"/>
      <c r="D43" s="112"/>
      <c r="E43" s="26"/>
      <c r="F43" s="113"/>
      <c r="G43" s="114"/>
      <c r="H43" s="109"/>
      <c r="I43" s="129">
        <v>2000</v>
      </c>
      <c r="J43" s="129" t="s">
        <v>83</v>
      </c>
      <c r="K43" s="130">
        <f t="shared" si="3"/>
        <v>12.34</v>
      </c>
      <c r="L43" s="130">
        <v>12.84</v>
      </c>
      <c r="M43" s="56" t="s">
        <v>42</v>
      </c>
      <c r="N43" s="51">
        <v>0.03731</v>
      </c>
    </row>
    <row r="44" s="2" customFormat="1" customHeight="1" spans="1:14">
      <c r="A44" s="110"/>
      <c r="B44" s="111"/>
      <c r="C44" s="110"/>
      <c r="D44" s="112"/>
      <c r="E44" s="26"/>
      <c r="F44" s="113"/>
      <c r="G44" s="114"/>
      <c r="H44" s="109"/>
      <c r="I44" s="129">
        <v>2060</v>
      </c>
      <c r="J44" s="129" t="s">
        <v>84</v>
      </c>
      <c r="K44" s="130">
        <f t="shared" si="3"/>
        <v>12.7102</v>
      </c>
      <c r="L44" s="130">
        <v>13.2102</v>
      </c>
      <c r="M44" s="56" t="s">
        <v>42</v>
      </c>
      <c r="N44" s="51">
        <v>0.03731</v>
      </c>
    </row>
    <row r="45" s="2" customFormat="1" customHeight="1" spans="1:14">
      <c r="A45" s="110"/>
      <c r="B45" s="111"/>
      <c r="C45" s="110"/>
      <c r="D45" s="112"/>
      <c r="E45" s="26"/>
      <c r="F45" s="113"/>
      <c r="G45" s="114"/>
      <c r="H45" s="109"/>
      <c r="I45" s="129">
        <v>2060</v>
      </c>
      <c r="J45" s="129" t="s">
        <v>85</v>
      </c>
      <c r="K45" s="130">
        <f t="shared" si="3"/>
        <v>12.7102</v>
      </c>
      <c r="L45" s="130">
        <v>13.2102</v>
      </c>
      <c r="M45" s="56" t="s">
        <v>42</v>
      </c>
      <c r="N45" s="51">
        <v>0.03731</v>
      </c>
    </row>
    <row r="46" s="2" customFormat="1" customHeight="1" spans="1:14">
      <c r="A46" s="110"/>
      <c r="B46" s="111"/>
      <c r="C46" s="110"/>
      <c r="D46" s="112"/>
      <c r="E46" s="26"/>
      <c r="F46" s="113"/>
      <c r="G46" s="114"/>
      <c r="H46" s="109"/>
      <c r="I46" s="129">
        <v>2060</v>
      </c>
      <c r="J46" s="129" t="s">
        <v>86</v>
      </c>
      <c r="K46" s="130">
        <f t="shared" si="3"/>
        <v>12.7102</v>
      </c>
      <c r="L46" s="130">
        <v>13.2102</v>
      </c>
      <c r="M46" s="56" t="s">
        <v>42</v>
      </c>
      <c r="N46" s="51">
        <v>0.03731</v>
      </c>
    </row>
    <row r="47" s="2" customFormat="1" customHeight="1" spans="1:14">
      <c r="A47" s="110"/>
      <c r="B47" s="111"/>
      <c r="C47" s="110"/>
      <c r="D47" s="112"/>
      <c r="E47" s="26"/>
      <c r="F47" s="113"/>
      <c r="G47" s="114"/>
      <c r="H47" s="109">
        <v>50</v>
      </c>
      <c r="I47" s="129">
        <v>2043</v>
      </c>
      <c r="J47" s="129" t="s">
        <v>87</v>
      </c>
      <c r="K47" s="130">
        <f t="shared" si="3"/>
        <v>12.60531</v>
      </c>
      <c r="L47" s="130">
        <v>13.10531</v>
      </c>
      <c r="M47" s="56" t="s">
        <v>42</v>
      </c>
      <c r="N47" s="51">
        <v>0.03731</v>
      </c>
    </row>
    <row r="48" s="2" customFormat="1" customHeight="1" spans="1:14">
      <c r="A48" s="104" t="s">
        <v>35</v>
      </c>
      <c r="B48" s="105" t="s">
        <v>73</v>
      </c>
      <c r="C48" s="104" t="s">
        <v>37</v>
      </c>
      <c r="D48" s="106" t="s">
        <v>38</v>
      </c>
      <c r="E48" s="26" t="s">
        <v>74</v>
      </c>
      <c r="F48" s="107" t="s">
        <v>57</v>
      </c>
      <c r="G48" s="116">
        <v>11338</v>
      </c>
      <c r="H48" s="117"/>
      <c r="I48" s="129">
        <v>2000</v>
      </c>
      <c r="J48" s="129" t="s">
        <v>88</v>
      </c>
      <c r="K48" s="130">
        <f t="shared" si="3"/>
        <v>12.34</v>
      </c>
      <c r="L48" s="130">
        <v>12.84</v>
      </c>
      <c r="M48" s="56" t="s">
        <v>42</v>
      </c>
      <c r="N48" s="51">
        <v>0.03731</v>
      </c>
    </row>
    <row r="49" s="2" customFormat="1" customHeight="1" spans="1:14">
      <c r="A49" s="110"/>
      <c r="B49" s="111"/>
      <c r="C49" s="110"/>
      <c r="D49" s="112"/>
      <c r="E49" s="26"/>
      <c r="F49" s="113"/>
      <c r="G49" s="116"/>
      <c r="H49" s="109"/>
      <c r="I49" s="129">
        <v>2000</v>
      </c>
      <c r="J49" s="129" t="s">
        <v>89</v>
      </c>
      <c r="K49" s="130">
        <f t="shared" si="3"/>
        <v>12.34</v>
      </c>
      <c r="L49" s="130">
        <v>12.84</v>
      </c>
      <c r="M49" s="56" t="s">
        <v>42</v>
      </c>
      <c r="N49" s="51">
        <v>0.03731</v>
      </c>
    </row>
    <row r="50" s="2" customFormat="1" customHeight="1" spans="1:14">
      <c r="A50" s="110"/>
      <c r="B50" s="111"/>
      <c r="C50" s="110"/>
      <c r="D50" s="112"/>
      <c r="E50" s="26"/>
      <c r="F50" s="113"/>
      <c r="G50" s="116"/>
      <c r="H50" s="109"/>
      <c r="I50" s="129">
        <v>2000</v>
      </c>
      <c r="J50" s="129" t="s">
        <v>90</v>
      </c>
      <c r="K50" s="130">
        <f t="shared" si="3"/>
        <v>12.34</v>
      </c>
      <c r="L50" s="130">
        <v>12.84</v>
      </c>
      <c r="M50" s="56" t="s">
        <v>42</v>
      </c>
      <c r="N50" s="51">
        <v>0.03731</v>
      </c>
    </row>
    <row r="51" s="2" customFormat="1" customHeight="1" spans="1:14">
      <c r="A51" s="110"/>
      <c r="B51" s="111"/>
      <c r="C51" s="110"/>
      <c r="D51" s="112"/>
      <c r="E51" s="26"/>
      <c r="F51" s="113"/>
      <c r="G51" s="116"/>
      <c r="H51" s="109"/>
      <c r="I51" s="129">
        <v>2000</v>
      </c>
      <c r="J51" s="129" t="s">
        <v>91</v>
      </c>
      <c r="K51" s="130">
        <f t="shared" si="3"/>
        <v>12.34</v>
      </c>
      <c r="L51" s="130">
        <v>12.84</v>
      </c>
      <c r="M51" s="56" t="s">
        <v>42</v>
      </c>
      <c r="N51" s="51">
        <v>0.03731</v>
      </c>
    </row>
    <row r="52" s="2" customFormat="1" customHeight="1" spans="1:14">
      <c r="A52" s="110"/>
      <c r="B52" s="111"/>
      <c r="C52" s="110"/>
      <c r="D52" s="112"/>
      <c r="E52" s="26"/>
      <c r="F52" s="113"/>
      <c r="G52" s="116"/>
      <c r="H52" s="109"/>
      <c r="I52" s="129">
        <v>2000</v>
      </c>
      <c r="J52" s="129" t="s">
        <v>92</v>
      </c>
      <c r="K52" s="130">
        <f t="shared" si="3"/>
        <v>12.34</v>
      </c>
      <c r="L52" s="130">
        <v>12.84</v>
      </c>
      <c r="M52" s="56" t="s">
        <v>42</v>
      </c>
      <c r="N52" s="51">
        <v>0.03731</v>
      </c>
    </row>
    <row r="53" s="2" customFormat="1" customHeight="1" spans="1:14">
      <c r="A53" s="110"/>
      <c r="B53" s="111"/>
      <c r="C53" s="110"/>
      <c r="D53" s="112"/>
      <c r="E53" s="26"/>
      <c r="F53" s="113"/>
      <c r="G53" s="116"/>
      <c r="H53" s="109">
        <v>50</v>
      </c>
      <c r="I53" s="129">
        <v>1388</v>
      </c>
      <c r="J53" s="129" t="s">
        <v>93</v>
      </c>
      <c r="K53" s="130">
        <f t="shared" si="3"/>
        <v>8.56396</v>
      </c>
      <c r="L53" s="130">
        <v>9.06396</v>
      </c>
      <c r="M53" s="56" t="s">
        <v>42</v>
      </c>
      <c r="N53" s="51">
        <v>0.03731</v>
      </c>
    </row>
    <row r="54" s="2" customFormat="1" customHeight="1" spans="1:14">
      <c r="A54" s="104" t="s">
        <v>35</v>
      </c>
      <c r="B54" s="105" t="s">
        <v>73</v>
      </c>
      <c r="C54" s="104" t="s">
        <v>37</v>
      </c>
      <c r="D54" s="106" t="s">
        <v>38</v>
      </c>
      <c r="E54" s="26" t="s">
        <v>74</v>
      </c>
      <c r="F54" s="115" t="s">
        <v>64</v>
      </c>
      <c r="G54" s="114">
        <v>8504</v>
      </c>
      <c r="H54" s="109"/>
      <c r="I54" s="129">
        <v>2000</v>
      </c>
      <c r="J54" s="129" t="s">
        <v>94</v>
      </c>
      <c r="K54" s="130">
        <f t="shared" si="3"/>
        <v>12.34</v>
      </c>
      <c r="L54" s="130">
        <v>12.84</v>
      </c>
      <c r="M54" s="56" t="s">
        <v>42</v>
      </c>
      <c r="N54" s="51">
        <v>0.03731</v>
      </c>
    </row>
    <row r="55" s="2" customFormat="1" customHeight="1" spans="1:14">
      <c r="A55" s="110"/>
      <c r="B55" s="111"/>
      <c r="C55" s="110"/>
      <c r="D55" s="112"/>
      <c r="E55" s="26"/>
      <c r="F55" s="115"/>
      <c r="G55" s="114"/>
      <c r="H55" s="109"/>
      <c r="I55" s="129">
        <v>2000</v>
      </c>
      <c r="J55" s="129" t="s">
        <v>95</v>
      </c>
      <c r="K55" s="130">
        <f t="shared" si="3"/>
        <v>12.34</v>
      </c>
      <c r="L55" s="130">
        <v>12.84</v>
      </c>
      <c r="M55" s="56" t="s">
        <v>42</v>
      </c>
      <c r="N55" s="51">
        <v>0.03731</v>
      </c>
    </row>
    <row r="56" s="2" customFormat="1" customHeight="1" spans="1:14">
      <c r="A56" s="110"/>
      <c r="B56" s="111"/>
      <c r="C56" s="110"/>
      <c r="D56" s="112"/>
      <c r="E56" s="26"/>
      <c r="F56" s="115"/>
      <c r="G56" s="114"/>
      <c r="H56" s="109"/>
      <c r="I56" s="129">
        <v>2000</v>
      </c>
      <c r="J56" s="129" t="s">
        <v>96</v>
      </c>
      <c r="K56" s="130">
        <f t="shared" si="3"/>
        <v>12.34</v>
      </c>
      <c r="L56" s="130">
        <v>12.84</v>
      </c>
      <c r="M56" s="56" t="s">
        <v>42</v>
      </c>
      <c r="N56" s="51">
        <v>0.03731</v>
      </c>
    </row>
    <row r="57" s="2" customFormat="1" customHeight="1" spans="1:14">
      <c r="A57" s="110"/>
      <c r="B57" s="111"/>
      <c r="C57" s="110"/>
      <c r="D57" s="112"/>
      <c r="E57" s="26"/>
      <c r="F57" s="115"/>
      <c r="G57" s="114"/>
      <c r="H57" s="109"/>
      <c r="I57" s="129">
        <v>2000</v>
      </c>
      <c r="J57" s="129" t="s">
        <v>97</v>
      </c>
      <c r="K57" s="130">
        <f t="shared" si="3"/>
        <v>12.34</v>
      </c>
      <c r="L57" s="130">
        <v>12.84</v>
      </c>
      <c r="M57" s="56" t="s">
        <v>42</v>
      </c>
      <c r="N57" s="51">
        <v>0.03731</v>
      </c>
    </row>
    <row r="58" s="2" customFormat="1" customHeight="1" spans="1:14">
      <c r="A58" s="110"/>
      <c r="B58" s="111"/>
      <c r="C58" s="110"/>
      <c r="D58" s="112"/>
      <c r="E58" s="26"/>
      <c r="F58" s="115"/>
      <c r="G58" s="114"/>
      <c r="H58" s="109">
        <v>50</v>
      </c>
      <c r="I58" s="129">
        <v>554</v>
      </c>
      <c r="J58" s="129" t="s">
        <v>98</v>
      </c>
      <c r="K58" s="130">
        <f t="shared" si="3"/>
        <v>3.41818</v>
      </c>
      <c r="L58" s="130">
        <v>3.91818</v>
      </c>
      <c r="M58" s="56" t="s">
        <v>42</v>
      </c>
      <c r="N58" s="51">
        <v>0.03731</v>
      </c>
    </row>
    <row r="59" s="2" customFormat="1" customHeight="1" spans="1:14">
      <c r="A59" s="104" t="s">
        <v>35</v>
      </c>
      <c r="B59" s="105" t="s">
        <v>73</v>
      </c>
      <c r="C59" s="104" t="s">
        <v>37</v>
      </c>
      <c r="D59" s="106" t="s">
        <v>38</v>
      </c>
      <c r="E59" s="26" t="s">
        <v>74</v>
      </c>
      <c r="F59" s="107" t="s">
        <v>70</v>
      </c>
      <c r="G59" s="108">
        <v>5669</v>
      </c>
      <c r="H59" s="109"/>
      <c r="I59" s="129">
        <v>2000</v>
      </c>
      <c r="J59" s="129" t="s">
        <v>99</v>
      </c>
      <c r="K59" s="130">
        <f t="shared" si="3"/>
        <v>12.34</v>
      </c>
      <c r="L59" s="130">
        <v>12.84</v>
      </c>
      <c r="M59" s="56" t="s">
        <v>42</v>
      </c>
      <c r="N59" s="51">
        <v>0.03731</v>
      </c>
    </row>
    <row r="60" s="2" customFormat="1" customHeight="1" spans="1:14">
      <c r="A60" s="110"/>
      <c r="B60" s="111"/>
      <c r="C60" s="110"/>
      <c r="D60" s="112"/>
      <c r="E60" s="26"/>
      <c r="F60" s="113"/>
      <c r="G60" s="114"/>
      <c r="H60" s="109"/>
      <c r="I60" s="129">
        <v>2000</v>
      </c>
      <c r="J60" s="129" t="s">
        <v>100</v>
      </c>
      <c r="K60" s="130">
        <f t="shared" si="3"/>
        <v>12.34</v>
      </c>
      <c r="L60" s="130">
        <v>12.84</v>
      </c>
      <c r="M60" s="56" t="s">
        <v>42</v>
      </c>
      <c r="N60" s="51">
        <v>0.03731</v>
      </c>
    </row>
    <row r="61" s="2" customFormat="1" customHeight="1" spans="1:14">
      <c r="A61" s="110"/>
      <c r="B61" s="111"/>
      <c r="C61" s="110"/>
      <c r="D61" s="112"/>
      <c r="E61" s="26"/>
      <c r="F61" s="113"/>
      <c r="G61" s="114"/>
      <c r="H61" s="109">
        <v>50</v>
      </c>
      <c r="I61" s="129">
        <v>1719</v>
      </c>
      <c r="J61" s="129" t="s">
        <v>101</v>
      </c>
      <c r="K61" s="130">
        <f t="shared" si="3"/>
        <v>10.60623</v>
      </c>
      <c r="L61" s="130">
        <v>11.10623</v>
      </c>
      <c r="M61" s="56" t="s">
        <v>42</v>
      </c>
      <c r="N61" s="51">
        <v>1.03731</v>
      </c>
    </row>
    <row r="62" s="2" customFormat="1" customHeight="1" spans="1:14">
      <c r="A62" s="104" t="s">
        <v>35</v>
      </c>
      <c r="B62" s="105" t="s">
        <v>102</v>
      </c>
      <c r="C62" s="104" t="s">
        <v>37</v>
      </c>
      <c r="D62" s="106" t="s">
        <v>38</v>
      </c>
      <c r="E62" s="82" t="s">
        <v>103</v>
      </c>
      <c r="F62" s="107" t="s">
        <v>40</v>
      </c>
      <c r="G62" s="108">
        <v>25511</v>
      </c>
      <c r="H62" s="109"/>
      <c r="I62" s="129">
        <v>7000</v>
      </c>
      <c r="J62" s="129" t="s">
        <v>104</v>
      </c>
      <c r="K62" s="130">
        <f>I62*0.00239</f>
        <v>16.73</v>
      </c>
      <c r="L62" s="130">
        <v>17.23</v>
      </c>
      <c r="M62" s="56" t="s">
        <v>105</v>
      </c>
      <c r="N62" s="51">
        <v>0.040508</v>
      </c>
    </row>
    <row r="63" s="2" customFormat="1" customHeight="1" spans="1:14">
      <c r="A63" s="110"/>
      <c r="B63" s="111"/>
      <c r="C63" s="110"/>
      <c r="D63" s="112"/>
      <c r="E63" s="96"/>
      <c r="F63" s="113"/>
      <c r="G63" s="114"/>
      <c r="H63" s="109"/>
      <c r="I63" s="129">
        <v>7000</v>
      </c>
      <c r="J63" s="129" t="s">
        <v>106</v>
      </c>
      <c r="K63" s="130">
        <f t="shared" ref="K63:K78" si="4">I63*0.00239</f>
        <v>16.73</v>
      </c>
      <c r="L63" s="130">
        <v>17.23</v>
      </c>
      <c r="M63" s="56" t="s">
        <v>105</v>
      </c>
      <c r="N63" s="51">
        <v>0.040508</v>
      </c>
    </row>
    <row r="64" s="2" customFormat="1" customHeight="1" spans="1:14">
      <c r="A64" s="110"/>
      <c r="B64" s="111"/>
      <c r="C64" s="110"/>
      <c r="D64" s="112"/>
      <c r="E64" s="96"/>
      <c r="F64" s="113"/>
      <c r="G64" s="114"/>
      <c r="H64" s="109"/>
      <c r="I64" s="129">
        <v>7000</v>
      </c>
      <c r="J64" s="129" t="s">
        <v>107</v>
      </c>
      <c r="K64" s="130">
        <f t="shared" si="4"/>
        <v>16.73</v>
      </c>
      <c r="L64" s="130">
        <v>17.23</v>
      </c>
      <c r="M64" s="56" t="s">
        <v>105</v>
      </c>
      <c r="N64" s="51">
        <v>0.040508</v>
      </c>
    </row>
    <row r="65" s="2" customFormat="1" customHeight="1" spans="1:14">
      <c r="A65" s="110"/>
      <c r="B65" s="111"/>
      <c r="C65" s="110"/>
      <c r="D65" s="112"/>
      <c r="E65" s="96"/>
      <c r="F65" s="113"/>
      <c r="G65" s="114"/>
      <c r="H65" s="109">
        <v>50</v>
      </c>
      <c r="I65" s="129">
        <v>4561</v>
      </c>
      <c r="J65" s="129" t="s">
        <v>108</v>
      </c>
      <c r="K65" s="130">
        <f t="shared" si="4"/>
        <v>10.90079</v>
      </c>
      <c r="L65" s="130">
        <v>11.40079</v>
      </c>
      <c r="M65" s="56" t="s">
        <v>105</v>
      </c>
      <c r="N65" s="51">
        <v>0.040508</v>
      </c>
    </row>
    <row r="66" s="2" customFormat="1" customHeight="1" spans="1:14">
      <c r="A66" s="104" t="s">
        <v>35</v>
      </c>
      <c r="B66" s="105" t="s">
        <v>102</v>
      </c>
      <c r="C66" s="104" t="s">
        <v>37</v>
      </c>
      <c r="D66" s="106" t="s">
        <v>38</v>
      </c>
      <c r="E66" s="82" t="s">
        <v>103</v>
      </c>
      <c r="F66" s="107" t="s">
        <v>49</v>
      </c>
      <c r="G66" s="108">
        <v>28346</v>
      </c>
      <c r="H66" s="109"/>
      <c r="I66" s="129">
        <v>7100</v>
      </c>
      <c r="J66" s="129" t="s">
        <v>109</v>
      </c>
      <c r="K66" s="130">
        <f t="shared" si="4"/>
        <v>16.969</v>
      </c>
      <c r="L66" s="130">
        <v>17.469</v>
      </c>
      <c r="M66" s="56" t="s">
        <v>105</v>
      </c>
      <c r="N66" s="51">
        <v>0.040508</v>
      </c>
    </row>
    <row r="67" s="2" customFormat="1" customHeight="1" spans="1:14">
      <c r="A67" s="110"/>
      <c r="B67" s="111"/>
      <c r="C67" s="110"/>
      <c r="D67" s="112"/>
      <c r="E67" s="96"/>
      <c r="F67" s="113"/>
      <c r="G67" s="114"/>
      <c r="H67" s="109"/>
      <c r="I67" s="129">
        <v>7100</v>
      </c>
      <c r="J67" s="129" t="s">
        <v>110</v>
      </c>
      <c r="K67" s="130">
        <f t="shared" si="4"/>
        <v>16.969</v>
      </c>
      <c r="L67" s="130">
        <v>17.469</v>
      </c>
      <c r="M67" s="56" t="s">
        <v>105</v>
      </c>
      <c r="N67" s="51">
        <v>0.040508</v>
      </c>
    </row>
    <row r="68" s="2" customFormat="1" customHeight="1" spans="1:14">
      <c r="A68" s="110"/>
      <c r="B68" s="111"/>
      <c r="C68" s="110"/>
      <c r="D68" s="112"/>
      <c r="E68" s="96"/>
      <c r="F68" s="113"/>
      <c r="G68" s="114"/>
      <c r="H68" s="109"/>
      <c r="I68" s="129">
        <v>7100</v>
      </c>
      <c r="J68" s="129" t="s">
        <v>111</v>
      </c>
      <c r="K68" s="130">
        <f t="shared" si="4"/>
        <v>16.969</v>
      </c>
      <c r="L68" s="130">
        <v>17.469</v>
      </c>
      <c r="M68" s="56" t="s">
        <v>105</v>
      </c>
      <c r="N68" s="51">
        <v>0.040508</v>
      </c>
    </row>
    <row r="69" s="2" customFormat="1" customHeight="1" spans="1:14">
      <c r="A69" s="110"/>
      <c r="B69" s="111"/>
      <c r="C69" s="110"/>
      <c r="D69" s="112"/>
      <c r="E69" s="96"/>
      <c r="F69" s="113"/>
      <c r="G69" s="114"/>
      <c r="H69" s="109">
        <v>54</v>
      </c>
      <c r="I69" s="129">
        <v>7100</v>
      </c>
      <c r="J69" s="129" t="s">
        <v>112</v>
      </c>
      <c r="K69" s="130">
        <f t="shared" si="4"/>
        <v>16.969</v>
      </c>
      <c r="L69" s="130">
        <v>17.469</v>
      </c>
      <c r="M69" s="56" t="s">
        <v>105</v>
      </c>
      <c r="N69" s="51">
        <v>0.040508</v>
      </c>
    </row>
    <row r="70" s="2" customFormat="1" customHeight="1" spans="1:14">
      <c r="A70" s="104" t="s">
        <v>35</v>
      </c>
      <c r="B70" s="105" t="s">
        <v>102</v>
      </c>
      <c r="C70" s="104" t="s">
        <v>37</v>
      </c>
      <c r="D70" s="106" t="s">
        <v>38</v>
      </c>
      <c r="E70" s="82" t="s">
        <v>103</v>
      </c>
      <c r="F70" s="107" t="s">
        <v>57</v>
      </c>
      <c r="G70" s="108">
        <v>22677</v>
      </c>
      <c r="H70" s="109"/>
      <c r="I70" s="129">
        <v>7000</v>
      </c>
      <c r="J70" s="129" t="s">
        <v>113</v>
      </c>
      <c r="K70" s="130">
        <f t="shared" si="4"/>
        <v>16.73</v>
      </c>
      <c r="L70" s="130">
        <v>17.23</v>
      </c>
      <c r="M70" s="56" t="s">
        <v>105</v>
      </c>
      <c r="N70" s="51">
        <v>0.040508</v>
      </c>
    </row>
    <row r="71" s="2" customFormat="1" customHeight="1" spans="1:14">
      <c r="A71" s="110"/>
      <c r="B71" s="111"/>
      <c r="C71" s="110"/>
      <c r="D71" s="112"/>
      <c r="E71" s="96"/>
      <c r="F71" s="113"/>
      <c r="G71" s="114"/>
      <c r="H71" s="109"/>
      <c r="I71" s="129">
        <v>7000</v>
      </c>
      <c r="J71" s="129" t="s">
        <v>114</v>
      </c>
      <c r="K71" s="130">
        <f t="shared" si="4"/>
        <v>16.73</v>
      </c>
      <c r="L71" s="130">
        <v>17.23</v>
      </c>
      <c r="M71" s="56" t="s">
        <v>105</v>
      </c>
      <c r="N71" s="51">
        <v>0.040508</v>
      </c>
    </row>
    <row r="72" s="2" customFormat="1" customHeight="1" spans="1:14">
      <c r="A72" s="110"/>
      <c r="B72" s="111"/>
      <c r="C72" s="110"/>
      <c r="D72" s="112"/>
      <c r="E72" s="96"/>
      <c r="F72" s="113"/>
      <c r="G72" s="114"/>
      <c r="H72" s="109"/>
      <c r="I72" s="129">
        <v>7000</v>
      </c>
      <c r="J72" s="129" t="s">
        <v>115</v>
      </c>
      <c r="K72" s="130">
        <f t="shared" si="4"/>
        <v>16.73</v>
      </c>
      <c r="L72" s="130">
        <v>17.23</v>
      </c>
      <c r="M72" s="56" t="s">
        <v>105</v>
      </c>
      <c r="N72" s="51">
        <v>0.040508</v>
      </c>
    </row>
    <row r="73" s="2" customFormat="1" customHeight="1" spans="1:14">
      <c r="A73" s="110"/>
      <c r="B73" s="111"/>
      <c r="C73" s="110"/>
      <c r="D73" s="112"/>
      <c r="E73" s="96"/>
      <c r="F73" s="113"/>
      <c r="G73" s="114"/>
      <c r="H73" s="109">
        <v>50</v>
      </c>
      <c r="I73" s="129">
        <v>1727</v>
      </c>
      <c r="J73" s="129" t="s">
        <v>116</v>
      </c>
      <c r="K73" s="130">
        <f t="shared" si="4"/>
        <v>4.12753</v>
      </c>
      <c r="L73" s="130">
        <v>4.62753</v>
      </c>
      <c r="M73" s="100" t="s">
        <v>117</v>
      </c>
      <c r="N73" s="51">
        <f>0.7*0.16*0.185</f>
        <v>0.02072</v>
      </c>
    </row>
    <row r="74" s="2" customFormat="1" customHeight="1" spans="1:14">
      <c r="A74" s="104" t="s">
        <v>35</v>
      </c>
      <c r="B74" s="105" t="s">
        <v>102</v>
      </c>
      <c r="C74" s="104" t="s">
        <v>37</v>
      </c>
      <c r="D74" s="106" t="s">
        <v>38</v>
      </c>
      <c r="E74" s="82" t="s">
        <v>103</v>
      </c>
      <c r="F74" s="107" t="s">
        <v>64</v>
      </c>
      <c r="G74" s="108">
        <v>17007</v>
      </c>
      <c r="H74" s="117"/>
      <c r="I74" s="129">
        <v>7000</v>
      </c>
      <c r="J74" s="129" t="s">
        <v>118</v>
      </c>
      <c r="K74" s="130">
        <f t="shared" si="4"/>
        <v>16.73</v>
      </c>
      <c r="L74" s="130">
        <v>17.23</v>
      </c>
      <c r="M74" s="56" t="s">
        <v>105</v>
      </c>
      <c r="N74" s="51">
        <v>0.040508</v>
      </c>
    </row>
    <row r="75" s="2" customFormat="1" customHeight="1" spans="1:14">
      <c r="A75" s="110"/>
      <c r="B75" s="111"/>
      <c r="C75" s="110"/>
      <c r="D75" s="112"/>
      <c r="E75" s="96"/>
      <c r="F75" s="113"/>
      <c r="G75" s="114"/>
      <c r="H75" s="117"/>
      <c r="I75" s="129">
        <v>7000</v>
      </c>
      <c r="J75" s="129" t="s">
        <v>119</v>
      </c>
      <c r="K75" s="130">
        <f t="shared" si="4"/>
        <v>16.73</v>
      </c>
      <c r="L75" s="130">
        <v>17.23</v>
      </c>
      <c r="M75" s="56" t="s">
        <v>105</v>
      </c>
      <c r="N75" s="51">
        <v>0.040508</v>
      </c>
    </row>
    <row r="76" s="2" customFormat="1" customHeight="1" spans="1:14">
      <c r="A76" s="110"/>
      <c r="B76" s="111"/>
      <c r="C76" s="110"/>
      <c r="D76" s="112"/>
      <c r="E76" s="96"/>
      <c r="F76" s="113"/>
      <c r="G76" s="114"/>
      <c r="H76" s="117">
        <v>50</v>
      </c>
      <c r="I76" s="129">
        <v>3057</v>
      </c>
      <c r="J76" s="129" t="s">
        <v>120</v>
      </c>
      <c r="K76" s="130">
        <f t="shared" si="4"/>
        <v>7.30623</v>
      </c>
      <c r="L76" s="130">
        <v>7.80623</v>
      </c>
      <c r="M76" s="56" t="s">
        <v>105</v>
      </c>
      <c r="N76" s="51">
        <v>0.040508</v>
      </c>
    </row>
    <row r="77" s="2" customFormat="1" customHeight="1" spans="1:14">
      <c r="A77" s="104" t="s">
        <v>35</v>
      </c>
      <c r="B77" s="105" t="s">
        <v>102</v>
      </c>
      <c r="C77" s="104" t="s">
        <v>37</v>
      </c>
      <c r="D77" s="106" t="s">
        <v>38</v>
      </c>
      <c r="E77" s="82" t="s">
        <v>103</v>
      </c>
      <c r="F77" s="107" t="s">
        <v>70</v>
      </c>
      <c r="G77" s="108">
        <v>8504</v>
      </c>
      <c r="H77" s="117"/>
      <c r="I77" s="129">
        <v>7000</v>
      </c>
      <c r="J77" s="129" t="s">
        <v>121</v>
      </c>
      <c r="K77" s="130">
        <f t="shared" si="4"/>
        <v>16.73</v>
      </c>
      <c r="L77" s="130">
        <v>17.23</v>
      </c>
      <c r="M77" s="56" t="s">
        <v>105</v>
      </c>
      <c r="N77" s="51">
        <v>0.040508</v>
      </c>
    </row>
    <row r="78" s="2" customFormat="1" customHeight="1" spans="1:14">
      <c r="A78" s="110"/>
      <c r="B78" s="111"/>
      <c r="C78" s="110"/>
      <c r="D78" s="112"/>
      <c r="E78" s="96"/>
      <c r="F78" s="113"/>
      <c r="G78" s="114"/>
      <c r="H78" s="117">
        <v>50</v>
      </c>
      <c r="I78" s="129">
        <v>1554</v>
      </c>
      <c r="J78" s="129" t="s">
        <v>122</v>
      </c>
      <c r="K78" s="130">
        <f t="shared" si="4"/>
        <v>3.71406</v>
      </c>
      <c r="L78" s="130">
        <v>4.21406</v>
      </c>
      <c r="M78" s="100" t="s">
        <v>117</v>
      </c>
      <c r="N78" s="51">
        <f>0.7*0.16*0.185</f>
        <v>0.02072</v>
      </c>
    </row>
    <row r="79" s="2" customFormat="1" customHeight="1" spans="1:15">
      <c r="A79" s="106" t="s">
        <v>35</v>
      </c>
      <c r="B79" s="41" t="s">
        <v>123</v>
      </c>
      <c r="C79" s="104" t="s">
        <v>37</v>
      </c>
      <c r="D79" s="106" t="s">
        <v>38</v>
      </c>
      <c r="E79" s="101"/>
      <c r="F79" s="122"/>
      <c r="G79" s="123">
        <f>102045*2</f>
        <v>204090</v>
      </c>
      <c r="H79" s="124"/>
      <c r="I79" s="73">
        <v>172800</v>
      </c>
      <c r="J79" s="129" t="s">
        <v>124</v>
      </c>
      <c r="K79" s="131">
        <f>54*0.463</f>
        <v>25.002</v>
      </c>
      <c r="L79" s="131">
        <f>K79+0.5</f>
        <v>25.502</v>
      </c>
      <c r="M79" s="132" t="s">
        <v>125</v>
      </c>
      <c r="N79" s="51">
        <f>0.35*0.35*0.31</f>
        <v>0.037975</v>
      </c>
      <c r="O79" s="57"/>
    </row>
    <row r="80" s="2" customFormat="1" customHeight="1" spans="1:15">
      <c r="A80" s="112"/>
      <c r="B80" s="125"/>
      <c r="C80" s="110"/>
      <c r="D80" s="112"/>
      <c r="E80" s="139"/>
      <c r="F80" s="140"/>
      <c r="G80" s="141"/>
      <c r="H80" s="124">
        <v>710</v>
      </c>
      <c r="I80" s="73">
        <v>32000</v>
      </c>
      <c r="J80" s="129" t="s">
        <v>126</v>
      </c>
      <c r="K80" s="131">
        <f>10*0.463</f>
        <v>4.63</v>
      </c>
      <c r="L80" s="131">
        <f>K80+0.5</f>
        <v>5.13</v>
      </c>
      <c r="M80" s="132" t="s">
        <v>125</v>
      </c>
      <c r="N80" s="51">
        <f>0.35*0.35*0.31</f>
        <v>0.037975</v>
      </c>
      <c r="O80" s="57"/>
    </row>
    <row r="81" s="2" customFormat="1" customHeight="1" spans="1:15">
      <c r="A81" s="142"/>
      <c r="B81" s="143"/>
      <c r="C81" s="142"/>
      <c r="D81" s="142"/>
      <c r="E81" s="144"/>
      <c r="F81" s="145"/>
      <c r="G81" s="146"/>
      <c r="H81" s="124"/>
      <c r="I81" s="73"/>
      <c r="J81" s="73"/>
      <c r="K81" s="131"/>
      <c r="L81" s="131"/>
      <c r="M81" s="151"/>
      <c r="N81" s="51"/>
      <c r="O81" s="57"/>
    </row>
    <row r="82" s="2" customFormat="1" customHeight="1" spans="1:15">
      <c r="A82" s="147"/>
      <c r="B82" s="148"/>
      <c r="C82" s="147"/>
      <c r="D82" s="147"/>
      <c r="E82" s="149"/>
      <c r="F82" s="150"/>
      <c r="G82" s="73"/>
      <c r="H82" s="124"/>
      <c r="I82" s="73">
        <f>SUM(I8:I81)</f>
        <v>409644</v>
      </c>
      <c r="J82" s="73" t="s">
        <v>127</v>
      </c>
      <c r="K82" s="131">
        <f>SUM(K8:K81)</f>
        <v>906.82926</v>
      </c>
      <c r="L82" s="131">
        <f>SUM(L8:L81)</f>
        <v>943.32926</v>
      </c>
      <c r="M82" s="152"/>
      <c r="N82" s="51">
        <f>SUM(N8:N81)</f>
        <v>3.73975</v>
      </c>
      <c r="O82" s="57"/>
    </row>
    <row r="83" s="1" customFormat="1" spans="8:12">
      <c r="H83" s="3"/>
      <c r="I83" s="75"/>
      <c r="J83" s="75"/>
      <c r="K83" s="4"/>
      <c r="L83" s="4"/>
    </row>
    <row r="85" s="1" customFormat="1" spans="8:12">
      <c r="H85" s="47"/>
      <c r="K85" s="4"/>
      <c r="L85" s="4"/>
    </row>
  </sheetData>
  <mergeCells count="115">
    <mergeCell ref="A1:M1"/>
    <mergeCell ref="A2:M2"/>
    <mergeCell ref="F3:G3"/>
    <mergeCell ref="A8:A14"/>
    <mergeCell ref="A15:A21"/>
    <mergeCell ref="A22:A27"/>
    <mergeCell ref="A28:A32"/>
    <mergeCell ref="A33:A34"/>
    <mergeCell ref="A35:A40"/>
    <mergeCell ref="A41:A47"/>
    <mergeCell ref="A48:A53"/>
    <mergeCell ref="A54:A58"/>
    <mergeCell ref="A59:A61"/>
    <mergeCell ref="A62:A65"/>
    <mergeCell ref="A66:A69"/>
    <mergeCell ref="A70:A73"/>
    <mergeCell ref="A74:A76"/>
    <mergeCell ref="A77:A78"/>
    <mergeCell ref="A79:A80"/>
    <mergeCell ref="B8:B14"/>
    <mergeCell ref="B15:B21"/>
    <mergeCell ref="B22:B27"/>
    <mergeCell ref="B28:B32"/>
    <mergeCell ref="B33:B34"/>
    <mergeCell ref="B35:B40"/>
    <mergeCell ref="B41:B47"/>
    <mergeCell ref="B48:B53"/>
    <mergeCell ref="B54:B58"/>
    <mergeCell ref="B59:B61"/>
    <mergeCell ref="B62:B65"/>
    <mergeCell ref="B66:B69"/>
    <mergeCell ref="B70:B73"/>
    <mergeCell ref="B74:B76"/>
    <mergeCell ref="B77:B78"/>
    <mergeCell ref="B79:B80"/>
    <mergeCell ref="C8:C14"/>
    <mergeCell ref="C15:C21"/>
    <mergeCell ref="C22:C27"/>
    <mergeCell ref="C28:C32"/>
    <mergeCell ref="C33:C34"/>
    <mergeCell ref="C35:C40"/>
    <mergeCell ref="C41:C47"/>
    <mergeCell ref="C48:C53"/>
    <mergeCell ref="C54:C58"/>
    <mergeCell ref="C59:C61"/>
    <mergeCell ref="C62:C65"/>
    <mergeCell ref="C66:C69"/>
    <mergeCell ref="C70:C73"/>
    <mergeCell ref="C74:C76"/>
    <mergeCell ref="C77:C78"/>
    <mergeCell ref="C79:C80"/>
    <mergeCell ref="D8:D14"/>
    <mergeCell ref="D15:D21"/>
    <mergeCell ref="D22:D27"/>
    <mergeCell ref="D28:D32"/>
    <mergeCell ref="D33:D34"/>
    <mergeCell ref="D35:D40"/>
    <mergeCell ref="D41:D47"/>
    <mergeCell ref="D48:D53"/>
    <mergeCell ref="D54:D58"/>
    <mergeCell ref="D59:D61"/>
    <mergeCell ref="D62:D65"/>
    <mergeCell ref="D66:D69"/>
    <mergeCell ref="D70:D73"/>
    <mergeCell ref="D74:D76"/>
    <mergeCell ref="D77:D78"/>
    <mergeCell ref="D79:D80"/>
    <mergeCell ref="E8:E14"/>
    <mergeCell ref="E15:E21"/>
    <mergeCell ref="E22:E27"/>
    <mergeCell ref="E28:E32"/>
    <mergeCell ref="E33:E34"/>
    <mergeCell ref="E35:E40"/>
    <mergeCell ref="E41:E47"/>
    <mergeCell ref="E48:E53"/>
    <mergeCell ref="E54:E58"/>
    <mergeCell ref="E59:E61"/>
    <mergeCell ref="E62:E65"/>
    <mergeCell ref="E66:E69"/>
    <mergeCell ref="E70:E73"/>
    <mergeCell ref="E74:E76"/>
    <mergeCell ref="E77:E78"/>
    <mergeCell ref="E79:E80"/>
    <mergeCell ref="F8:F14"/>
    <mergeCell ref="F15:F21"/>
    <mergeCell ref="F22:F27"/>
    <mergeCell ref="F28:F32"/>
    <mergeCell ref="F33:F34"/>
    <mergeCell ref="F35:F40"/>
    <mergeCell ref="F41:F47"/>
    <mergeCell ref="F48:F53"/>
    <mergeCell ref="F54:F58"/>
    <mergeCell ref="F59:F61"/>
    <mergeCell ref="F62:F65"/>
    <mergeCell ref="F66:F69"/>
    <mergeCell ref="F70:F73"/>
    <mergeCell ref="F74:F76"/>
    <mergeCell ref="F77:F78"/>
    <mergeCell ref="F79:F80"/>
    <mergeCell ref="G8:G14"/>
    <mergeCell ref="G15:G21"/>
    <mergeCell ref="G22:G27"/>
    <mergeCell ref="G28:G32"/>
    <mergeCell ref="G33:G34"/>
    <mergeCell ref="G35:G40"/>
    <mergeCell ref="G41:G47"/>
    <mergeCell ref="G48:G53"/>
    <mergeCell ref="G54:G58"/>
    <mergeCell ref="G59:G61"/>
    <mergeCell ref="G62:G65"/>
    <mergeCell ref="G66:G69"/>
    <mergeCell ref="G70:G73"/>
    <mergeCell ref="G74:G76"/>
    <mergeCell ref="G77:G78"/>
    <mergeCell ref="G79:G80"/>
  </mergeCells>
  <printOptions horizontalCentered="1" verticalCentered="1"/>
  <pageMargins left="0.00347222222222222" right="0.00347222222222222" top="0.00347222222222222" bottom="0.00347222222222222" header="0.5" footer="0.5"/>
  <pageSetup paperSize="8" scale="90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3"/>
  <sheetViews>
    <sheetView topLeftCell="A34" workbookViewId="0">
      <selection activeCell="G57" sqref="G57:G59"/>
    </sheetView>
  </sheetViews>
  <sheetFormatPr defaultColWidth="18" defaultRowHeight="15"/>
  <cols>
    <col min="1" max="1" width="9.875" style="1" customWidth="1"/>
    <col min="2" max="2" width="20.75" style="1" customWidth="1"/>
    <col min="3" max="3" width="10.5" style="1" customWidth="1"/>
    <col min="4" max="4" width="10.875" style="1" customWidth="1"/>
    <col min="5" max="5" width="18.875" style="1" customWidth="1"/>
    <col min="6" max="6" width="5.5" style="1" customWidth="1"/>
    <col min="7" max="7" width="8.87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10.0916666666667" style="4" customWidth="1"/>
    <col min="13" max="13" width="11.5" style="1" customWidth="1"/>
    <col min="14" max="14" width="9.75" style="1" customWidth="1"/>
    <col min="15" max="16384" width="18" style="1"/>
  </cols>
  <sheetData>
    <row r="1" s="1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46"/>
      <c r="J1" s="46"/>
      <c r="K1" s="6"/>
      <c r="L1" s="6"/>
      <c r="M1" s="6"/>
    </row>
    <row r="2" s="1" customFormat="1" ht="25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15.75" spans="5:12">
      <c r="E3" s="8" t="s">
        <v>2</v>
      </c>
      <c r="F3" s="9" t="s">
        <v>3</v>
      </c>
      <c r="G3" s="9"/>
      <c r="H3" s="10"/>
      <c r="I3" s="47"/>
      <c r="J3" s="47"/>
      <c r="K3" s="4"/>
      <c r="L3" s="4"/>
    </row>
    <row r="4" s="1" customFormat="1" ht="19.5" customHeight="1" spans="2:12">
      <c r="B4" s="94" t="s">
        <v>128</v>
      </c>
      <c r="E4" s="76" t="s">
        <v>5</v>
      </c>
      <c r="F4" s="12"/>
      <c r="G4" s="13"/>
      <c r="H4" s="3"/>
      <c r="I4" s="97"/>
      <c r="K4" s="4"/>
      <c r="L4" s="48" t="s">
        <v>6</v>
      </c>
    </row>
    <row r="5" s="1" customFormat="1" hidden="1" spans="2:12">
      <c r="B5" s="14"/>
      <c r="H5" s="3"/>
      <c r="K5" s="4"/>
      <c r="L5" s="4"/>
    </row>
    <row r="6" s="2" customFormat="1" ht="38.25" spans="1:14">
      <c r="A6" s="15" t="s">
        <v>7</v>
      </c>
      <c r="B6" s="16" t="s">
        <v>8</v>
      </c>
      <c r="C6" s="16" t="s">
        <v>9</v>
      </c>
      <c r="D6" s="16" t="s">
        <v>10</v>
      </c>
      <c r="E6" s="17" t="s">
        <v>11</v>
      </c>
      <c r="F6" s="17" t="s">
        <v>12</v>
      </c>
      <c r="G6" s="18" t="s">
        <v>13</v>
      </c>
      <c r="H6" s="18" t="s">
        <v>14</v>
      </c>
      <c r="I6" s="49" t="s">
        <v>15</v>
      </c>
      <c r="J6" s="22" t="s">
        <v>16</v>
      </c>
      <c r="K6" s="50" t="s">
        <v>17</v>
      </c>
      <c r="L6" s="50" t="s">
        <v>18</v>
      </c>
      <c r="M6" s="16" t="s">
        <v>19</v>
      </c>
      <c r="N6" s="51" t="s">
        <v>20</v>
      </c>
    </row>
    <row r="7" s="2" customFormat="1" ht="32.25" customHeight="1" spans="1:14">
      <c r="A7" s="15" t="s">
        <v>21</v>
      </c>
      <c r="B7" s="19" t="s">
        <v>22</v>
      </c>
      <c r="C7" s="20" t="s">
        <v>23</v>
      </c>
      <c r="D7" s="21" t="s">
        <v>24</v>
      </c>
      <c r="E7" s="22" t="s">
        <v>25</v>
      </c>
      <c r="F7" s="22" t="s">
        <v>26</v>
      </c>
      <c r="G7" s="18" t="s">
        <v>27</v>
      </c>
      <c r="H7" s="18" t="s">
        <v>28</v>
      </c>
      <c r="I7" s="52" t="s">
        <v>29</v>
      </c>
      <c r="J7" s="53" t="s">
        <v>30</v>
      </c>
      <c r="K7" s="50" t="s">
        <v>31</v>
      </c>
      <c r="L7" s="50" t="s">
        <v>32</v>
      </c>
      <c r="M7" s="16" t="s">
        <v>33</v>
      </c>
      <c r="N7" s="51" t="s">
        <v>34</v>
      </c>
    </row>
    <row r="8" s="2" customFormat="1" customHeight="1" spans="1:14">
      <c r="A8" s="104" t="s">
        <v>35</v>
      </c>
      <c r="B8" s="105" t="s">
        <v>129</v>
      </c>
      <c r="C8" s="104" t="s">
        <v>37</v>
      </c>
      <c r="D8" s="106" t="s">
        <v>38</v>
      </c>
      <c r="E8" s="39" t="s">
        <v>39</v>
      </c>
      <c r="F8" s="107" t="s">
        <v>40</v>
      </c>
      <c r="G8" s="108">
        <v>22692</v>
      </c>
      <c r="H8" s="109"/>
      <c r="I8" s="129">
        <v>2000</v>
      </c>
      <c r="J8" s="129" t="s">
        <v>130</v>
      </c>
      <c r="K8" s="130">
        <f>I8*0.00617</f>
        <v>12.34</v>
      </c>
      <c r="L8" s="130">
        <f>K8+0.5</f>
        <v>12.84</v>
      </c>
      <c r="M8" s="56" t="s">
        <v>42</v>
      </c>
      <c r="N8" s="51">
        <f>0.7*0.26*0.205</f>
        <v>0.03731</v>
      </c>
    </row>
    <row r="9" s="2" customFormat="1" customHeight="1" spans="1:14">
      <c r="A9" s="110"/>
      <c r="B9" s="111"/>
      <c r="C9" s="110"/>
      <c r="D9" s="112"/>
      <c r="E9" s="40"/>
      <c r="F9" s="113"/>
      <c r="G9" s="114"/>
      <c r="H9" s="109"/>
      <c r="I9" s="129">
        <v>2000</v>
      </c>
      <c r="J9" s="129" t="s">
        <v>131</v>
      </c>
      <c r="K9" s="130">
        <f t="shared" ref="K9:K35" si="0">I9*0.00617</f>
        <v>12.34</v>
      </c>
      <c r="L9" s="130">
        <f t="shared" ref="L9:L34" si="1">K9+0.5</f>
        <v>12.84</v>
      </c>
      <c r="M9" s="56" t="s">
        <v>42</v>
      </c>
      <c r="N9" s="51">
        <f t="shared" ref="N9:N18" si="2">0.7*0.26*0.205</f>
        <v>0.03731</v>
      </c>
    </row>
    <row r="10" s="2" customFormat="1" customHeight="1" spans="1:14">
      <c r="A10" s="110"/>
      <c r="B10" s="111"/>
      <c r="C10" s="110"/>
      <c r="D10" s="112"/>
      <c r="E10" s="40"/>
      <c r="F10" s="113"/>
      <c r="G10" s="114"/>
      <c r="H10" s="109"/>
      <c r="I10" s="129">
        <v>2000</v>
      </c>
      <c r="J10" s="129" t="s">
        <v>132</v>
      </c>
      <c r="K10" s="130">
        <f t="shared" si="0"/>
        <v>12.34</v>
      </c>
      <c r="L10" s="130">
        <f t="shared" si="1"/>
        <v>12.84</v>
      </c>
      <c r="M10" s="56" t="s">
        <v>42</v>
      </c>
      <c r="N10" s="51">
        <f t="shared" si="2"/>
        <v>0.03731</v>
      </c>
    </row>
    <row r="11" s="2" customFormat="1" customHeight="1" spans="1:14">
      <c r="A11" s="110"/>
      <c r="B11" s="111"/>
      <c r="C11" s="110"/>
      <c r="D11" s="112"/>
      <c r="E11" s="40"/>
      <c r="F11" s="113"/>
      <c r="G11" s="114"/>
      <c r="H11" s="109"/>
      <c r="I11" s="129">
        <v>2000</v>
      </c>
      <c r="J11" s="129" t="s">
        <v>133</v>
      </c>
      <c r="K11" s="130">
        <f t="shared" si="0"/>
        <v>12.34</v>
      </c>
      <c r="L11" s="130">
        <f t="shared" si="1"/>
        <v>12.84</v>
      </c>
      <c r="M11" s="56" t="s">
        <v>42</v>
      </c>
      <c r="N11" s="51">
        <f t="shared" si="2"/>
        <v>0.03731</v>
      </c>
    </row>
    <row r="12" s="2" customFormat="1" customHeight="1" spans="1:14">
      <c r="A12" s="110"/>
      <c r="B12" s="111"/>
      <c r="C12" s="110"/>
      <c r="D12" s="112"/>
      <c r="E12" s="40"/>
      <c r="F12" s="113"/>
      <c r="G12" s="114"/>
      <c r="H12" s="109"/>
      <c r="I12" s="129">
        <v>2000</v>
      </c>
      <c r="J12" s="129" t="s">
        <v>134</v>
      </c>
      <c r="K12" s="130">
        <f t="shared" si="0"/>
        <v>12.34</v>
      </c>
      <c r="L12" s="130">
        <f t="shared" si="1"/>
        <v>12.84</v>
      </c>
      <c r="M12" s="56" t="s">
        <v>42</v>
      </c>
      <c r="N12" s="51">
        <f t="shared" si="2"/>
        <v>0.03731</v>
      </c>
    </row>
    <row r="13" s="2" customFormat="1" customHeight="1" spans="1:14">
      <c r="A13" s="110"/>
      <c r="B13" s="111"/>
      <c r="C13" s="110"/>
      <c r="D13" s="112"/>
      <c r="E13" s="40"/>
      <c r="F13" s="113"/>
      <c r="G13" s="114"/>
      <c r="H13" s="109"/>
      <c r="I13" s="129">
        <v>2000</v>
      </c>
      <c r="J13" s="129" t="s">
        <v>135</v>
      </c>
      <c r="K13" s="130">
        <f t="shared" si="0"/>
        <v>12.34</v>
      </c>
      <c r="L13" s="130">
        <f t="shared" si="1"/>
        <v>12.84</v>
      </c>
      <c r="M13" s="56" t="s">
        <v>42</v>
      </c>
      <c r="N13" s="51">
        <f t="shared" si="2"/>
        <v>0.03731</v>
      </c>
    </row>
    <row r="14" s="2" customFormat="1" customHeight="1" spans="1:14">
      <c r="A14" s="110"/>
      <c r="B14" s="111"/>
      <c r="C14" s="110"/>
      <c r="D14" s="112"/>
      <c r="E14" s="40"/>
      <c r="F14" s="113"/>
      <c r="G14" s="114"/>
      <c r="H14" s="109"/>
      <c r="I14" s="129">
        <v>2000</v>
      </c>
      <c r="J14" s="129" t="s">
        <v>136</v>
      </c>
      <c r="K14" s="130">
        <f t="shared" si="0"/>
        <v>12.34</v>
      </c>
      <c r="L14" s="130">
        <f t="shared" si="1"/>
        <v>12.84</v>
      </c>
      <c r="M14" s="56" t="s">
        <v>42</v>
      </c>
      <c r="N14" s="51">
        <f t="shared" si="2"/>
        <v>0.03731</v>
      </c>
    </row>
    <row r="15" s="2" customFormat="1" customHeight="1" spans="1:14">
      <c r="A15" s="110"/>
      <c r="B15" s="111"/>
      <c r="C15" s="110"/>
      <c r="D15" s="112"/>
      <c r="E15" s="40"/>
      <c r="F15" s="113"/>
      <c r="G15" s="114"/>
      <c r="H15" s="109"/>
      <c r="I15" s="129">
        <v>2000</v>
      </c>
      <c r="J15" s="129" t="s">
        <v>137</v>
      </c>
      <c r="K15" s="130">
        <f t="shared" si="0"/>
        <v>12.34</v>
      </c>
      <c r="L15" s="130">
        <f t="shared" si="1"/>
        <v>12.84</v>
      </c>
      <c r="M15" s="56" t="s">
        <v>42</v>
      </c>
      <c r="N15" s="51">
        <f t="shared" si="2"/>
        <v>0.03731</v>
      </c>
    </row>
    <row r="16" s="2" customFormat="1" customHeight="1" spans="1:14">
      <c r="A16" s="110"/>
      <c r="B16" s="111"/>
      <c r="C16" s="110"/>
      <c r="D16" s="112"/>
      <c r="E16" s="40"/>
      <c r="F16" s="113"/>
      <c r="G16" s="114"/>
      <c r="H16" s="109"/>
      <c r="I16" s="129">
        <v>2000</v>
      </c>
      <c r="J16" s="129" t="s">
        <v>138</v>
      </c>
      <c r="K16" s="130">
        <f t="shared" si="0"/>
        <v>12.34</v>
      </c>
      <c r="L16" s="130">
        <f t="shared" si="1"/>
        <v>12.84</v>
      </c>
      <c r="M16" s="56" t="s">
        <v>42</v>
      </c>
      <c r="N16" s="51">
        <f t="shared" si="2"/>
        <v>0.03731</v>
      </c>
    </row>
    <row r="17" s="2" customFormat="1" customHeight="1" spans="1:14">
      <c r="A17" s="110"/>
      <c r="B17" s="111"/>
      <c r="C17" s="110"/>
      <c r="D17" s="112"/>
      <c r="E17" s="40"/>
      <c r="F17" s="113"/>
      <c r="G17" s="114"/>
      <c r="H17" s="109"/>
      <c r="I17" s="129">
        <v>2000</v>
      </c>
      <c r="J17" s="129" t="s">
        <v>139</v>
      </c>
      <c r="K17" s="130">
        <f t="shared" si="0"/>
        <v>12.34</v>
      </c>
      <c r="L17" s="130">
        <f t="shared" si="1"/>
        <v>12.84</v>
      </c>
      <c r="M17" s="56" t="s">
        <v>42</v>
      </c>
      <c r="N17" s="51">
        <f t="shared" si="2"/>
        <v>0.03731</v>
      </c>
    </row>
    <row r="18" s="2" customFormat="1" customHeight="1" spans="1:14">
      <c r="A18" s="110"/>
      <c r="B18" s="111"/>
      <c r="C18" s="110"/>
      <c r="D18" s="112"/>
      <c r="E18" s="40"/>
      <c r="F18" s="113"/>
      <c r="G18" s="114"/>
      <c r="H18" s="109"/>
      <c r="I18" s="129">
        <v>2000</v>
      </c>
      <c r="J18" s="129" t="s">
        <v>140</v>
      </c>
      <c r="K18" s="130">
        <f t="shared" si="0"/>
        <v>12.34</v>
      </c>
      <c r="L18" s="130">
        <f t="shared" si="1"/>
        <v>12.84</v>
      </c>
      <c r="M18" s="56" t="s">
        <v>42</v>
      </c>
      <c r="N18" s="51">
        <f t="shared" si="2"/>
        <v>0.03731</v>
      </c>
    </row>
    <row r="19" s="2" customFormat="1" customHeight="1" spans="1:14">
      <c r="A19" s="110"/>
      <c r="B19" s="111"/>
      <c r="C19" s="110"/>
      <c r="D19" s="112"/>
      <c r="E19" s="40"/>
      <c r="F19" s="113"/>
      <c r="G19" s="114"/>
      <c r="H19" s="109">
        <v>50</v>
      </c>
      <c r="I19" s="129">
        <v>742</v>
      </c>
      <c r="J19" s="129" t="s">
        <v>141</v>
      </c>
      <c r="K19" s="130">
        <f t="shared" si="0"/>
        <v>4.57814</v>
      </c>
      <c r="L19" s="130">
        <f t="shared" si="1"/>
        <v>5.07814</v>
      </c>
      <c r="M19" s="56" t="s">
        <v>42</v>
      </c>
      <c r="N19" s="51">
        <f t="shared" ref="N19:N33" si="3">0.7*0.26*0.205</f>
        <v>0.03731</v>
      </c>
    </row>
    <row r="20" s="2" customFormat="1" customHeight="1" spans="1:14">
      <c r="A20" s="104" t="s">
        <v>35</v>
      </c>
      <c r="B20" s="105" t="s">
        <v>129</v>
      </c>
      <c r="C20" s="104" t="s">
        <v>37</v>
      </c>
      <c r="D20" s="106" t="s">
        <v>38</v>
      </c>
      <c r="E20" s="39" t="s">
        <v>39</v>
      </c>
      <c r="F20" s="107" t="s">
        <v>49</v>
      </c>
      <c r="G20" s="108">
        <v>22695</v>
      </c>
      <c r="H20" s="109"/>
      <c r="I20" s="129">
        <v>2000</v>
      </c>
      <c r="J20" s="129" t="s">
        <v>142</v>
      </c>
      <c r="K20" s="130">
        <f t="shared" si="0"/>
        <v>12.34</v>
      </c>
      <c r="L20" s="130">
        <f t="shared" si="1"/>
        <v>12.84</v>
      </c>
      <c r="M20" s="56" t="s">
        <v>42</v>
      </c>
      <c r="N20" s="51">
        <f t="shared" si="3"/>
        <v>0.03731</v>
      </c>
    </row>
    <row r="21" s="2" customFormat="1" customHeight="1" spans="1:14">
      <c r="A21" s="110"/>
      <c r="B21" s="111"/>
      <c r="C21" s="110"/>
      <c r="D21" s="112"/>
      <c r="E21" s="40"/>
      <c r="F21" s="113"/>
      <c r="G21" s="114"/>
      <c r="H21" s="109"/>
      <c r="I21" s="129">
        <v>2000</v>
      </c>
      <c r="J21" s="129" t="s">
        <v>143</v>
      </c>
      <c r="K21" s="130">
        <f t="shared" si="0"/>
        <v>12.34</v>
      </c>
      <c r="L21" s="130">
        <f t="shared" si="1"/>
        <v>12.84</v>
      </c>
      <c r="M21" s="56" t="s">
        <v>42</v>
      </c>
      <c r="N21" s="51">
        <f t="shared" si="3"/>
        <v>0.03731</v>
      </c>
    </row>
    <row r="22" s="2" customFormat="1" customHeight="1" spans="1:14">
      <c r="A22" s="110"/>
      <c r="B22" s="111"/>
      <c r="C22" s="110"/>
      <c r="D22" s="112"/>
      <c r="E22" s="40"/>
      <c r="F22" s="113"/>
      <c r="G22" s="114"/>
      <c r="H22" s="109"/>
      <c r="I22" s="129">
        <v>2000</v>
      </c>
      <c r="J22" s="129" t="s">
        <v>144</v>
      </c>
      <c r="K22" s="130">
        <f t="shared" si="0"/>
        <v>12.34</v>
      </c>
      <c r="L22" s="130">
        <f t="shared" si="1"/>
        <v>12.84</v>
      </c>
      <c r="M22" s="56" t="s">
        <v>42</v>
      </c>
      <c r="N22" s="51">
        <f t="shared" si="3"/>
        <v>0.03731</v>
      </c>
    </row>
    <row r="23" s="2" customFormat="1" customHeight="1" spans="1:14">
      <c r="A23" s="110"/>
      <c r="B23" s="111"/>
      <c r="C23" s="110"/>
      <c r="D23" s="112"/>
      <c r="E23" s="40"/>
      <c r="F23" s="113"/>
      <c r="G23" s="114"/>
      <c r="H23" s="109"/>
      <c r="I23" s="129">
        <v>2000</v>
      </c>
      <c r="J23" s="129" t="s">
        <v>145</v>
      </c>
      <c r="K23" s="130">
        <f t="shared" si="0"/>
        <v>12.34</v>
      </c>
      <c r="L23" s="130">
        <f t="shared" si="1"/>
        <v>12.84</v>
      </c>
      <c r="M23" s="56" t="s">
        <v>42</v>
      </c>
      <c r="N23" s="51">
        <f t="shared" si="3"/>
        <v>0.03731</v>
      </c>
    </row>
    <row r="24" s="2" customFormat="1" customHeight="1" spans="1:14">
      <c r="A24" s="110"/>
      <c r="B24" s="111"/>
      <c r="C24" s="110"/>
      <c r="D24" s="112"/>
      <c r="E24" s="40"/>
      <c r="F24" s="113"/>
      <c r="G24" s="114"/>
      <c r="H24" s="109"/>
      <c r="I24" s="129">
        <v>2000</v>
      </c>
      <c r="J24" s="129" t="s">
        <v>146</v>
      </c>
      <c r="K24" s="130">
        <f t="shared" si="0"/>
        <v>12.34</v>
      </c>
      <c r="L24" s="130">
        <f t="shared" si="1"/>
        <v>12.84</v>
      </c>
      <c r="M24" s="56" t="s">
        <v>42</v>
      </c>
      <c r="N24" s="51">
        <f t="shared" si="3"/>
        <v>0.03731</v>
      </c>
    </row>
    <row r="25" s="2" customFormat="1" customHeight="1" spans="1:14">
      <c r="A25" s="110"/>
      <c r="B25" s="111"/>
      <c r="C25" s="110"/>
      <c r="D25" s="112"/>
      <c r="E25" s="40"/>
      <c r="F25" s="113"/>
      <c r="G25" s="114"/>
      <c r="H25" s="109"/>
      <c r="I25" s="129">
        <v>2000</v>
      </c>
      <c r="J25" s="129" t="s">
        <v>147</v>
      </c>
      <c r="K25" s="130">
        <f t="shared" si="0"/>
        <v>12.34</v>
      </c>
      <c r="L25" s="130">
        <f t="shared" si="1"/>
        <v>12.84</v>
      </c>
      <c r="M25" s="56" t="s">
        <v>42</v>
      </c>
      <c r="N25" s="51">
        <f t="shared" si="3"/>
        <v>0.03731</v>
      </c>
    </row>
    <row r="26" s="2" customFormat="1" customHeight="1" spans="1:14">
      <c r="A26" s="110"/>
      <c r="B26" s="111"/>
      <c r="C26" s="110"/>
      <c r="D26" s="112"/>
      <c r="E26" s="40"/>
      <c r="F26" s="113"/>
      <c r="G26" s="114"/>
      <c r="H26" s="109"/>
      <c r="I26" s="129">
        <v>2000</v>
      </c>
      <c r="J26" s="129" t="s">
        <v>148</v>
      </c>
      <c r="K26" s="130">
        <f t="shared" si="0"/>
        <v>12.34</v>
      </c>
      <c r="L26" s="130">
        <f t="shared" si="1"/>
        <v>12.84</v>
      </c>
      <c r="M26" s="56" t="s">
        <v>42</v>
      </c>
      <c r="N26" s="51">
        <f t="shared" si="3"/>
        <v>0.03731</v>
      </c>
    </row>
    <row r="27" s="2" customFormat="1" customHeight="1" spans="1:14">
      <c r="A27" s="110"/>
      <c r="B27" s="111"/>
      <c r="C27" s="110"/>
      <c r="D27" s="112"/>
      <c r="E27" s="40"/>
      <c r="F27" s="113"/>
      <c r="G27" s="114"/>
      <c r="H27" s="109"/>
      <c r="I27" s="129">
        <v>2000</v>
      </c>
      <c r="J27" s="129" t="s">
        <v>149</v>
      </c>
      <c r="K27" s="130">
        <f t="shared" si="0"/>
        <v>12.34</v>
      </c>
      <c r="L27" s="130">
        <f t="shared" si="1"/>
        <v>12.84</v>
      </c>
      <c r="M27" s="56" t="s">
        <v>42</v>
      </c>
      <c r="N27" s="51">
        <f t="shared" si="3"/>
        <v>0.03731</v>
      </c>
    </row>
    <row r="28" s="2" customFormat="1" customHeight="1" spans="1:14">
      <c r="A28" s="110"/>
      <c r="B28" s="111"/>
      <c r="C28" s="110"/>
      <c r="D28" s="112"/>
      <c r="E28" s="40"/>
      <c r="F28" s="113"/>
      <c r="G28" s="114"/>
      <c r="H28" s="109"/>
      <c r="I28" s="129">
        <v>2000</v>
      </c>
      <c r="J28" s="129" t="s">
        <v>150</v>
      </c>
      <c r="K28" s="130">
        <f t="shared" si="0"/>
        <v>12.34</v>
      </c>
      <c r="L28" s="130">
        <f t="shared" si="1"/>
        <v>12.84</v>
      </c>
      <c r="M28" s="56" t="s">
        <v>42</v>
      </c>
      <c r="N28" s="51">
        <f t="shared" si="3"/>
        <v>0.03731</v>
      </c>
    </row>
    <row r="29" s="2" customFormat="1" customHeight="1" spans="1:14">
      <c r="A29" s="110"/>
      <c r="B29" s="111"/>
      <c r="C29" s="110"/>
      <c r="D29" s="112"/>
      <c r="E29" s="40"/>
      <c r="F29" s="113"/>
      <c r="G29" s="114"/>
      <c r="H29" s="109"/>
      <c r="I29" s="129">
        <v>2000</v>
      </c>
      <c r="J29" s="129" t="s">
        <v>151</v>
      </c>
      <c r="K29" s="130">
        <f t="shared" si="0"/>
        <v>12.34</v>
      </c>
      <c r="L29" s="130">
        <f t="shared" si="1"/>
        <v>12.84</v>
      </c>
      <c r="M29" s="56" t="s">
        <v>42</v>
      </c>
      <c r="N29" s="51">
        <f t="shared" si="3"/>
        <v>0.03731</v>
      </c>
    </row>
    <row r="30" s="2" customFormat="1" customHeight="1" spans="1:14">
      <c r="A30" s="110"/>
      <c r="B30" s="111"/>
      <c r="C30" s="110"/>
      <c r="D30" s="112"/>
      <c r="E30" s="40"/>
      <c r="F30" s="113"/>
      <c r="G30" s="114"/>
      <c r="H30" s="109"/>
      <c r="I30" s="129">
        <v>2000</v>
      </c>
      <c r="J30" s="129" t="s">
        <v>152</v>
      </c>
      <c r="K30" s="130">
        <f t="shared" si="0"/>
        <v>12.34</v>
      </c>
      <c r="L30" s="130">
        <f t="shared" si="1"/>
        <v>12.84</v>
      </c>
      <c r="M30" s="56" t="s">
        <v>42</v>
      </c>
      <c r="N30" s="51">
        <f t="shared" si="3"/>
        <v>0.03731</v>
      </c>
    </row>
    <row r="31" s="2" customFormat="1" customHeight="1" spans="1:14">
      <c r="A31" s="110"/>
      <c r="B31" s="111"/>
      <c r="C31" s="110"/>
      <c r="D31" s="112"/>
      <c r="E31" s="40"/>
      <c r="F31" s="113"/>
      <c r="G31" s="114"/>
      <c r="H31" s="109">
        <v>50</v>
      </c>
      <c r="I31" s="129">
        <v>745</v>
      </c>
      <c r="J31" s="129" t="s">
        <v>153</v>
      </c>
      <c r="K31" s="130">
        <f t="shared" si="0"/>
        <v>4.59665</v>
      </c>
      <c r="L31" s="130">
        <f t="shared" si="1"/>
        <v>5.09665</v>
      </c>
      <c r="M31" s="56" t="s">
        <v>42</v>
      </c>
      <c r="N31" s="51">
        <f t="shared" si="3"/>
        <v>0.03731</v>
      </c>
    </row>
    <row r="32" s="2" customFormat="1" customHeight="1" spans="1:14">
      <c r="A32" s="104" t="s">
        <v>35</v>
      </c>
      <c r="B32" s="105" t="s">
        <v>129</v>
      </c>
      <c r="C32" s="104" t="s">
        <v>37</v>
      </c>
      <c r="D32" s="106" t="s">
        <v>38</v>
      </c>
      <c r="E32" s="39" t="s">
        <v>39</v>
      </c>
      <c r="F32" s="107" t="s">
        <v>57</v>
      </c>
      <c r="G32" s="108">
        <v>18156</v>
      </c>
      <c r="H32" s="109"/>
      <c r="I32" s="129">
        <v>2000</v>
      </c>
      <c r="J32" s="129" t="s">
        <v>154</v>
      </c>
      <c r="K32" s="130">
        <f t="shared" si="0"/>
        <v>12.34</v>
      </c>
      <c r="L32" s="130">
        <f t="shared" si="1"/>
        <v>12.84</v>
      </c>
      <c r="M32" s="56" t="s">
        <v>42</v>
      </c>
      <c r="N32" s="51">
        <f t="shared" si="3"/>
        <v>0.03731</v>
      </c>
    </row>
    <row r="33" s="2" customFormat="1" customHeight="1" spans="1:14">
      <c r="A33" s="110"/>
      <c r="B33" s="111"/>
      <c r="C33" s="110"/>
      <c r="D33" s="112"/>
      <c r="E33" s="40"/>
      <c r="F33" s="113"/>
      <c r="G33" s="114"/>
      <c r="H33" s="109"/>
      <c r="I33" s="129">
        <v>2000</v>
      </c>
      <c r="J33" s="129" t="s">
        <v>155</v>
      </c>
      <c r="K33" s="130">
        <f t="shared" ref="K33:K41" si="4">I33*0.00617</f>
        <v>12.34</v>
      </c>
      <c r="L33" s="130">
        <f t="shared" ref="L33:L51" si="5">K33+0.5</f>
        <v>12.84</v>
      </c>
      <c r="M33" s="56" t="s">
        <v>42</v>
      </c>
      <c r="N33" s="51">
        <f t="shared" ref="N33:N42" si="6">0.7*0.26*0.205</f>
        <v>0.03731</v>
      </c>
    </row>
    <row r="34" s="2" customFormat="1" customHeight="1" spans="1:14">
      <c r="A34" s="110"/>
      <c r="B34" s="111"/>
      <c r="C34" s="110"/>
      <c r="D34" s="112"/>
      <c r="E34" s="40"/>
      <c r="F34" s="113"/>
      <c r="G34" s="114"/>
      <c r="H34" s="109"/>
      <c r="I34" s="129">
        <v>2000</v>
      </c>
      <c r="J34" s="129" t="s">
        <v>156</v>
      </c>
      <c r="K34" s="130">
        <f t="shared" si="4"/>
        <v>12.34</v>
      </c>
      <c r="L34" s="130">
        <f t="shared" si="5"/>
        <v>12.84</v>
      </c>
      <c r="M34" s="56" t="s">
        <v>42</v>
      </c>
      <c r="N34" s="51">
        <f t="shared" si="6"/>
        <v>0.03731</v>
      </c>
    </row>
    <row r="35" s="2" customFormat="1" customHeight="1" spans="1:14">
      <c r="A35" s="110"/>
      <c r="B35" s="111"/>
      <c r="C35" s="110"/>
      <c r="D35" s="112"/>
      <c r="E35" s="40"/>
      <c r="F35" s="113"/>
      <c r="G35" s="114"/>
      <c r="H35" s="109"/>
      <c r="I35" s="129">
        <v>2000</v>
      </c>
      <c r="J35" s="129" t="s">
        <v>157</v>
      </c>
      <c r="K35" s="130">
        <f t="shared" si="4"/>
        <v>12.34</v>
      </c>
      <c r="L35" s="130">
        <f t="shared" si="5"/>
        <v>12.84</v>
      </c>
      <c r="M35" s="56" t="s">
        <v>42</v>
      </c>
      <c r="N35" s="51">
        <f t="shared" si="6"/>
        <v>0.03731</v>
      </c>
    </row>
    <row r="36" s="2" customFormat="1" customHeight="1" spans="1:14">
      <c r="A36" s="110"/>
      <c r="B36" s="111"/>
      <c r="C36" s="110"/>
      <c r="D36" s="112"/>
      <c r="E36" s="40"/>
      <c r="F36" s="113"/>
      <c r="G36" s="114"/>
      <c r="H36" s="109"/>
      <c r="I36" s="129">
        <v>2000</v>
      </c>
      <c r="J36" s="129" t="s">
        <v>158</v>
      </c>
      <c r="K36" s="130">
        <f t="shared" si="4"/>
        <v>12.34</v>
      </c>
      <c r="L36" s="130">
        <f t="shared" si="5"/>
        <v>12.84</v>
      </c>
      <c r="M36" s="56" t="s">
        <v>42</v>
      </c>
      <c r="N36" s="51">
        <f t="shared" si="6"/>
        <v>0.03731</v>
      </c>
    </row>
    <row r="37" s="2" customFormat="1" customHeight="1" spans="1:14">
      <c r="A37" s="110"/>
      <c r="B37" s="111"/>
      <c r="C37" s="110"/>
      <c r="D37" s="112"/>
      <c r="E37" s="40"/>
      <c r="F37" s="113"/>
      <c r="G37" s="114"/>
      <c r="H37" s="109"/>
      <c r="I37" s="129">
        <v>2050</v>
      </c>
      <c r="J37" s="129" t="s">
        <v>159</v>
      </c>
      <c r="K37" s="130">
        <f t="shared" si="4"/>
        <v>12.6485</v>
      </c>
      <c r="L37" s="130">
        <f t="shared" si="5"/>
        <v>13.1485</v>
      </c>
      <c r="M37" s="56" t="s">
        <v>42</v>
      </c>
      <c r="N37" s="51">
        <f t="shared" si="6"/>
        <v>0.03731</v>
      </c>
    </row>
    <row r="38" s="2" customFormat="1" customHeight="1" spans="1:14">
      <c r="A38" s="110"/>
      <c r="B38" s="111"/>
      <c r="C38" s="110"/>
      <c r="D38" s="112"/>
      <c r="E38" s="40"/>
      <c r="F38" s="113"/>
      <c r="G38" s="114"/>
      <c r="H38" s="109"/>
      <c r="I38" s="129">
        <v>2050</v>
      </c>
      <c r="J38" s="129" t="s">
        <v>160</v>
      </c>
      <c r="K38" s="130">
        <f t="shared" si="4"/>
        <v>12.6485</v>
      </c>
      <c r="L38" s="130">
        <f t="shared" si="5"/>
        <v>13.1485</v>
      </c>
      <c r="M38" s="56" t="s">
        <v>42</v>
      </c>
      <c r="N38" s="51">
        <f t="shared" si="6"/>
        <v>0.03731</v>
      </c>
    </row>
    <row r="39" s="2" customFormat="1" customHeight="1" spans="1:14">
      <c r="A39" s="110"/>
      <c r="B39" s="111"/>
      <c r="C39" s="110"/>
      <c r="D39" s="112"/>
      <c r="E39" s="40"/>
      <c r="F39" s="113"/>
      <c r="G39" s="114"/>
      <c r="H39" s="109"/>
      <c r="I39" s="129">
        <v>2050</v>
      </c>
      <c r="J39" s="129" t="s">
        <v>161</v>
      </c>
      <c r="K39" s="130">
        <f t="shared" si="4"/>
        <v>12.6485</v>
      </c>
      <c r="L39" s="130">
        <f t="shared" si="5"/>
        <v>13.1485</v>
      </c>
      <c r="M39" s="56" t="s">
        <v>42</v>
      </c>
      <c r="N39" s="51">
        <f t="shared" si="6"/>
        <v>0.03731</v>
      </c>
    </row>
    <row r="40" s="2" customFormat="1" customHeight="1" spans="1:14">
      <c r="A40" s="110"/>
      <c r="B40" s="111"/>
      <c r="C40" s="110"/>
      <c r="D40" s="112"/>
      <c r="E40" s="40"/>
      <c r="F40" s="113"/>
      <c r="G40" s="114"/>
      <c r="H40" s="109">
        <v>50</v>
      </c>
      <c r="I40" s="129">
        <v>2056</v>
      </c>
      <c r="J40" s="129" t="s">
        <v>162</v>
      </c>
      <c r="K40" s="130">
        <f t="shared" si="4"/>
        <v>12.68552</v>
      </c>
      <c r="L40" s="130">
        <f t="shared" si="5"/>
        <v>13.18552</v>
      </c>
      <c r="M40" s="56" t="s">
        <v>42</v>
      </c>
      <c r="N40" s="51">
        <f t="shared" si="6"/>
        <v>0.03731</v>
      </c>
    </row>
    <row r="41" s="2" customFormat="1" customHeight="1" spans="1:14">
      <c r="A41" s="104" t="s">
        <v>35</v>
      </c>
      <c r="B41" s="105" t="s">
        <v>129</v>
      </c>
      <c r="C41" s="104" t="s">
        <v>37</v>
      </c>
      <c r="D41" s="106" t="s">
        <v>38</v>
      </c>
      <c r="E41" s="39" t="s">
        <v>39</v>
      </c>
      <c r="F41" s="115" t="s">
        <v>64</v>
      </c>
      <c r="G41" s="116">
        <v>13617</v>
      </c>
      <c r="H41" s="117"/>
      <c r="I41" s="129">
        <v>2000</v>
      </c>
      <c r="J41" s="129" t="s">
        <v>163</v>
      </c>
      <c r="K41" s="130">
        <f t="shared" si="4"/>
        <v>12.34</v>
      </c>
      <c r="L41" s="130">
        <f t="shared" si="5"/>
        <v>12.84</v>
      </c>
      <c r="M41" s="56" t="s">
        <v>42</v>
      </c>
      <c r="N41" s="51">
        <f t="shared" si="6"/>
        <v>0.03731</v>
      </c>
    </row>
    <row r="42" s="2" customFormat="1" customHeight="1" spans="1:14">
      <c r="A42" s="110"/>
      <c r="B42" s="111"/>
      <c r="C42" s="110"/>
      <c r="D42" s="112"/>
      <c r="E42" s="40"/>
      <c r="F42" s="115"/>
      <c r="G42" s="116"/>
      <c r="H42" s="109"/>
      <c r="I42" s="129">
        <v>2000</v>
      </c>
      <c r="J42" s="129" t="s">
        <v>164</v>
      </c>
      <c r="K42" s="130">
        <f t="shared" ref="K42:K50" si="7">I42*0.00617</f>
        <v>12.34</v>
      </c>
      <c r="L42" s="130">
        <f t="shared" si="5"/>
        <v>12.84</v>
      </c>
      <c r="M42" s="56" t="s">
        <v>42</v>
      </c>
      <c r="N42" s="51">
        <f t="shared" si="6"/>
        <v>0.03731</v>
      </c>
    </row>
    <row r="43" s="2" customFormat="1" customHeight="1" spans="1:14">
      <c r="A43" s="110"/>
      <c r="B43" s="111"/>
      <c r="C43" s="110"/>
      <c r="D43" s="112"/>
      <c r="E43" s="40"/>
      <c r="F43" s="115"/>
      <c r="G43" s="116"/>
      <c r="H43" s="109"/>
      <c r="I43" s="129">
        <v>2000</v>
      </c>
      <c r="J43" s="129" t="s">
        <v>165</v>
      </c>
      <c r="K43" s="130">
        <f t="shared" si="7"/>
        <v>12.34</v>
      </c>
      <c r="L43" s="130">
        <f t="shared" si="5"/>
        <v>12.84</v>
      </c>
      <c r="M43" s="56" t="s">
        <v>42</v>
      </c>
      <c r="N43" s="51">
        <f t="shared" ref="N43:N50" si="8">0.7*0.26*0.205</f>
        <v>0.03731</v>
      </c>
    </row>
    <row r="44" s="2" customFormat="1" customHeight="1" spans="1:14">
      <c r="A44" s="110"/>
      <c r="B44" s="111"/>
      <c r="C44" s="110"/>
      <c r="D44" s="112"/>
      <c r="E44" s="40"/>
      <c r="F44" s="115"/>
      <c r="G44" s="116"/>
      <c r="H44" s="109"/>
      <c r="I44" s="129">
        <v>2000</v>
      </c>
      <c r="J44" s="129" t="s">
        <v>166</v>
      </c>
      <c r="K44" s="130">
        <f t="shared" si="7"/>
        <v>12.34</v>
      </c>
      <c r="L44" s="130">
        <f t="shared" si="5"/>
        <v>12.84</v>
      </c>
      <c r="M44" s="56" t="s">
        <v>42</v>
      </c>
      <c r="N44" s="51">
        <f t="shared" si="8"/>
        <v>0.03731</v>
      </c>
    </row>
    <row r="45" s="2" customFormat="1" customHeight="1" spans="1:14">
      <c r="A45" s="110"/>
      <c r="B45" s="111"/>
      <c r="C45" s="110"/>
      <c r="D45" s="112"/>
      <c r="E45" s="40"/>
      <c r="F45" s="115"/>
      <c r="G45" s="116"/>
      <c r="H45" s="109"/>
      <c r="I45" s="129">
        <v>2000</v>
      </c>
      <c r="J45" s="129" t="s">
        <v>167</v>
      </c>
      <c r="K45" s="130">
        <f t="shared" si="7"/>
        <v>12.34</v>
      </c>
      <c r="L45" s="130">
        <f t="shared" si="5"/>
        <v>12.84</v>
      </c>
      <c r="M45" s="56" t="s">
        <v>42</v>
      </c>
      <c r="N45" s="51">
        <f t="shared" si="8"/>
        <v>0.03731</v>
      </c>
    </row>
    <row r="46" s="2" customFormat="1" customHeight="1" spans="1:14">
      <c r="A46" s="110"/>
      <c r="B46" s="111"/>
      <c r="C46" s="110"/>
      <c r="D46" s="112"/>
      <c r="E46" s="40"/>
      <c r="F46" s="115"/>
      <c r="G46" s="116"/>
      <c r="H46" s="109"/>
      <c r="I46" s="129">
        <v>2000</v>
      </c>
      <c r="J46" s="129" t="s">
        <v>168</v>
      </c>
      <c r="K46" s="130">
        <f t="shared" si="7"/>
        <v>12.34</v>
      </c>
      <c r="L46" s="130">
        <f t="shared" si="5"/>
        <v>12.84</v>
      </c>
      <c r="M46" s="56" t="s">
        <v>42</v>
      </c>
      <c r="N46" s="51">
        <f t="shared" si="8"/>
        <v>0.03731</v>
      </c>
    </row>
    <row r="47" s="2" customFormat="1" customHeight="1" spans="1:14">
      <c r="A47" s="110"/>
      <c r="B47" s="111"/>
      <c r="C47" s="110"/>
      <c r="D47" s="112"/>
      <c r="E47" s="40"/>
      <c r="F47" s="115"/>
      <c r="G47" s="116"/>
      <c r="H47" s="109">
        <v>50</v>
      </c>
      <c r="I47" s="129">
        <v>1667</v>
      </c>
      <c r="J47" s="129" t="s">
        <v>169</v>
      </c>
      <c r="K47" s="130">
        <f t="shared" si="7"/>
        <v>10.28539</v>
      </c>
      <c r="L47" s="130">
        <f t="shared" si="5"/>
        <v>10.78539</v>
      </c>
      <c r="M47" s="56" t="s">
        <v>42</v>
      </c>
      <c r="N47" s="51">
        <f t="shared" si="8"/>
        <v>0.03731</v>
      </c>
    </row>
    <row r="48" s="2" customFormat="1" customHeight="1" spans="1:14">
      <c r="A48" s="104" t="s">
        <v>35</v>
      </c>
      <c r="B48" s="105" t="s">
        <v>129</v>
      </c>
      <c r="C48" s="104" t="s">
        <v>37</v>
      </c>
      <c r="D48" s="106" t="s">
        <v>38</v>
      </c>
      <c r="E48" s="39" t="s">
        <v>39</v>
      </c>
      <c r="F48" s="107" t="s">
        <v>70</v>
      </c>
      <c r="G48" s="108">
        <v>4539</v>
      </c>
      <c r="H48" s="109"/>
      <c r="I48" s="129">
        <v>2000</v>
      </c>
      <c r="J48" s="129" t="s">
        <v>170</v>
      </c>
      <c r="K48" s="130">
        <f t="shared" si="7"/>
        <v>12.34</v>
      </c>
      <c r="L48" s="130">
        <f t="shared" si="5"/>
        <v>12.84</v>
      </c>
      <c r="M48" s="56" t="s">
        <v>42</v>
      </c>
      <c r="N48" s="51">
        <f t="shared" si="8"/>
        <v>0.03731</v>
      </c>
    </row>
    <row r="49" s="2" customFormat="1" customHeight="1" spans="1:14">
      <c r="A49" s="110"/>
      <c r="B49" s="111"/>
      <c r="C49" s="110"/>
      <c r="D49" s="112"/>
      <c r="E49" s="40"/>
      <c r="F49" s="113"/>
      <c r="G49" s="114"/>
      <c r="H49" s="109"/>
      <c r="I49" s="129">
        <v>2000</v>
      </c>
      <c r="J49" s="129" t="s">
        <v>171</v>
      </c>
      <c r="K49" s="130">
        <f t="shared" si="7"/>
        <v>12.34</v>
      </c>
      <c r="L49" s="130">
        <f t="shared" si="5"/>
        <v>12.84</v>
      </c>
      <c r="M49" s="56" t="s">
        <v>42</v>
      </c>
      <c r="N49" s="51">
        <f t="shared" si="8"/>
        <v>0.03731</v>
      </c>
    </row>
    <row r="50" s="2" customFormat="1" customHeight="1" spans="1:14">
      <c r="A50" s="110"/>
      <c r="B50" s="111"/>
      <c r="C50" s="110"/>
      <c r="D50" s="112"/>
      <c r="E50" s="40"/>
      <c r="F50" s="113"/>
      <c r="G50" s="114"/>
      <c r="H50" s="109">
        <v>50</v>
      </c>
      <c r="I50" s="129">
        <v>589</v>
      </c>
      <c r="J50" s="129" t="s">
        <v>172</v>
      </c>
      <c r="K50" s="130">
        <f t="shared" si="7"/>
        <v>3.63413</v>
      </c>
      <c r="L50" s="130">
        <f t="shared" si="5"/>
        <v>4.13413</v>
      </c>
      <c r="M50" s="56" t="s">
        <v>42</v>
      </c>
      <c r="N50" s="51">
        <f t="shared" si="8"/>
        <v>0.03731</v>
      </c>
    </row>
    <row r="51" s="2" customFormat="1" customHeight="1" spans="1:14">
      <c r="A51" s="104" t="s">
        <v>35</v>
      </c>
      <c r="B51" s="105" t="s">
        <v>173</v>
      </c>
      <c r="C51" s="104" t="s">
        <v>37</v>
      </c>
      <c r="D51" s="106" t="s">
        <v>38</v>
      </c>
      <c r="E51" s="82" t="s">
        <v>103</v>
      </c>
      <c r="F51" s="107" t="s">
        <v>40</v>
      </c>
      <c r="G51" s="108">
        <v>40851</v>
      </c>
      <c r="H51" s="109"/>
      <c r="I51" s="129">
        <v>7000</v>
      </c>
      <c r="J51" s="129" t="s">
        <v>174</v>
      </c>
      <c r="K51" s="130">
        <f>I51*0.00239</f>
        <v>16.73</v>
      </c>
      <c r="L51" s="130">
        <f t="shared" si="5"/>
        <v>17.23</v>
      </c>
      <c r="M51" s="56" t="s">
        <v>105</v>
      </c>
      <c r="N51" s="51">
        <f>0.76*0.26*0.205</f>
        <v>0.040508</v>
      </c>
    </row>
    <row r="52" s="2" customFormat="1" customHeight="1" spans="1:14">
      <c r="A52" s="110"/>
      <c r="B52" s="111"/>
      <c r="C52" s="110"/>
      <c r="D52" s="112"/>
      <c r="E52" s="96"/>
      <c r="F52" s="113"/>
      <c r="G52" s="114"/>
      <c r="H52" s="109"/>
      <c r="I52" s="129">
        <v>7000</v>
      </c>
      <c r="J52" s="129" t="s">
        <v>175</v>
      </c>
      <c r="K52" s="130">
        <f t="shared" ref="K52:K61" si="9">I52*0.00239</f>
        <v>16.73</v>
      </c>
      <c r="L52" s="130">
        <f t="shared" ref="L52:L63" si="10">K52+0.5</f>
        <v>17.23</v>
      </c>
      <c r="M52" s="56" t="s">
        <v>105</v>
      </c>
      <c r="N52" s="51">
        <f t="shared" ref="N52:N61" si="11">0.76*0.26*0.205</f>
        <v>0.040508</v>
      </c>
    </row>
    <row r="53" s="2" customFormat="1" customHeight="1" spans="1:14">
      <c r="A53" s="110"/>
      <c r="B53" s="118"/>
      <c r="C53" s="110"/>
      <c r="D53" s="112"/>
      <c r="E53" s="119"/>
      <c r="F53" s="113"/>
      <c r="G53" s="120"/>
      <c r="H53" s="109">
        <v>50</v>
      </c>
      <c r="I53" s="129">
        <v>5901</v>
      </c>
      <c r="J53" s="129" t="s">
        <v>176</v>
      </c>
      <c r="K53" s="130">
        <f t="shared" si="9"/>
        <v>14.10339</v>
      </c>
      <c r="L53" s="130">
        <f t="shared" si="10"/>
        <v>14.60339</v>
      </c>
      <c r="M53" s="56" t="s">
        <v>105</v>
      </c>
      <c r="N53" s="51">
        <f t="shared" si="11"/>
        <v>0.040508</v>
      </c>
    </row>
    <row r="54" s="2" customFormat="1" customHeight="1" spans="1:14">
      <c r="A54" s="104" t="s">
        <v>35</v>
      </c>
      <c r="B54" s="105" t="s">
        <v>173</v>
      </c>
      <c r="C54" s="104" t="s">
        <v>37</v>
      </c>
      <c r="D54" s="106" t="s">
        <v>38</v>
      </c>
      <c r="E54" s="82" t="s">
        <v>103</v>
      </c>
      <c r="F54" s="107" t="s">
        <v>49</v>
      </c>
      <c r="G54" s="108">
        <v>45390</v>
      </c>
      <c r="H54" s="109"/>
      <c r="I54" s="129">
        <v>7000</v>
      </c>
      <c r="J54" s="129" t="s">
        <v>177</v>
      </c>
      <c r="K54" s="130">
        <f t="shared" si="9"/>
        <v>16.73</v>
      </c>
      <c r="L54" s="130">
        <f t="shared" si="10"/>
        <v>17.23</v>
      </c>
      <c r="M54" s="56" t="s">
        <v>105</v>
      </c>
      <c r="N54" s="51">
        <f t="shared" si="11"/>
        <v>0.040508</v>
      </c>
    </row>
    <row r="55" s="2" customFormat="1" customHeight="1" spans="1:14">
      <c r="A55" s="110"/>
      <c r="B55" s="111"/>
      <c r="C55" s="110"/>
      <c r="D55" s="112"/>
      <c r="E55" s="96"/>
      <c r="F55" s="113"/>
      <c r="G55" s="114"/>
      <c r="H55" s="109"/>
      <c r="I55" s="129">
        <v>7000</v>
      </c>
      <c r="J55" s="129" t="s">
        <v>178</v>
      </c>
      <c r="K55" s="130">
        <f t="shared" si="9"/>
        <v>16.73</v>
      </c>
      <c r="L55" s="130">
        <f t="shared" si="10"/>
        <v>17.23</v>
      </c>
      <c r="M55" s="56" t="s">
        <v>105</v>
      </c>
      <c r="N55" s="51">
        <f t="shared" si="11"/>
        <v>0.040508</v>
      </c>
    </row>
    <row r="56" s="2" customFormat="1" customHeight="1" spans="1:14">
      <c r="A56" s="110"/>
      <c r="B56" s="118"/>
      <c r="C56" s="110"/>
      <c r="D56" s="112"/>
      <c r="E56" s="119"/>
      <c r="F56" s="113"/>
      <c r="G56" s="120"/>
      <c r="H56" s="109">
        <v>50</v>
      </c>
      <c r="I56" s="129">
        <v>3440</v>
      </c>
      <c r="J56" s="129" t="s">
        <v>179</v>
      </c>
      <c r="K56" s="130">
        <f t="shared" si="9"/>
        <v>8.2216</v>
      </c>
      <c r="L56" s="130">
        <f t="shared" si="10"/>
        <v>8.7216</v>
      </c>
      <c r="M56" s="56" t="s">
        <v>105</v>
      </c>
      <c r="N56" s="51">
        <f t="shared" si="11"/>
        <v>0.040508</v>
      </c>
    </row>
    <row r="57" s="2" customFormat="1" customHeight="1" spans="1:14">
      <c r="A57" s="104" t="s">
        <v>35</v>
      </c>
      <c r="B57" s="105" t="s">
        <v>173</v>
      </c>
      <c r="C57" s="104" t="s">
        <v>37</v>
      </c>
      <c r="D57" s="106" t="s">
        <v>38</v>
      </c>
      <c r="E57" s="82" t="s">
        <v>103</v>
      </c>
      <c r="F57" s="107" t="s">
        <v>57</v>
      </c>
      <c r="G57" s="108">
        <v>36312</v>
      </c>
      <c r="H57" s="109"/>
      <c r="I57" s="129">
        <v>7000</v>
      </c>
      <c r="J57" s="129" t="s">
        <v>180</v>
      </c>
      <c r="K57" s="130">
        <f t="shared" si="9"/>
        <v>16.73</v>
      </c>
      <c r="L57" s="130">
        <f t="shared" si="10"/>
        <v>17.23</v>
      </c>
      <c r="M57" s="56" t="s">
        <v>105</v>
      </c>
      <c r="N57" s="51">
        <f t="shared" si="11"/>
        <v>0.040508</v>
      </c>
    </row>
    <row r="58" s="2" customFormat="1" customHeight="1" spans="1:14">
      <c r="A58" s="110"/>
      <c r="B58" s="111"/>
      <c r="C58" s="110"/>
      <c r="D58" s="112"/>
      <c r="E58" s="96"/>
      <c r="F58" s="113"/>
      <c r="G58" s="114"/>
      <c r="H58" s="109"/>
      <c r="I58" s="129">
        <v>7000</v>
      </c>
      <c r="J58" s="129" t="s">
        <v>181</v>
      </c>
      <c r="K58" s="130">
        <f t="shared" si="9"/>
        <v>16.73</v>
      </c>
      <c r="L58" s="130">
        <f t="shared" si="10"/>
        <v>17.23</v>
      </c>
      <c r="M58" s="56" t="s">
        <v>105</v>
      </c>
      <c r="N58" s="51">
        <f t="shared" si="11"/>
        <v>0.040508</v>
      </c>
    </row>
    <row r="59" s="2" customFormat="1" customHeight="1" spans="1:14">
      <c r="A59" s="110"/>
      <c r="B59" s="118"/>
      <c r="C59" s="110"/>
      <c r="D59" s="112"/>
      <c r="E59" s="119"/>
      <c r="F59" s="113"/>
      <c r="G59" s="121"/>
      <c r="H59" s="109">
        <v>50</v>
      </c>
      <c r="I59" s="129">
        <v>1362</v>
      </c>
      <c r="J59" s="129" t="s">
        <v>182</v>
      </c>
      <c r="K59" s="130">
        <f t="shared" si="9"/>
        <v>3.25518</v>
      </c>
      <c r="L59" s="130">
        <f t="shared" si="10"/>
        <v>3.75518</v>
      </c>
      <c r="M59" s="100" t="s">
        <v>117</v>
      </c>
      <c r="N59" s="51">
        <f>0.7*0.16*0.185</f>
        <v>0.02072</v>
      </c>
    </row>
    <row r="60" s="2" customFormat="1" customHeight="1" spans="1:14">
      <c r="A60" s="104" t="s">
        <v>35</v>
      </c>
      <c r="B60" s="105" t="s">
        <v>173</v>
      </c>
      <c r="C60" s="104" t="s">
        <v>37</v>
      </c>
      <c r="D60" s="106" t="s">
        <v>38</v>
      </c>
      <c r="E60" s="82" t="s">
        <v>103</v>
      </c>
      <c r="F60" s="115" t="s">
        <v>64</v>
      </c>
      <c r="G60" s="108">
        <v>27234</v>
      </c>
      <c r="H60" s="117"/>
      <c r="I60" s="129">
        <v>7000</v>
      </c>
      <c r="J60" s="129" t="s">
        <v>183</v>
      </c>
      <c r="K60" s="130">
        <f t="shared" si="9"/>
        <v>16.73</v>
      </c>
      <c r="L60" s="130">
        <f t="shared" si="10"/>
        <v>17.23</v>
      </c>
      <c r="M60" s="56" t="s">
        <v>105</v>
      </c>
      <c r="N60" s="51">
        <f t="shared" si="11"/>
        <v>0.040508</v>
      </c>
    </row>
    <row r="61" s="2" customFormat="1" customHeight="1" spans="1:15">
      <c r="A61" s="110"/>
      <c r="B61" s="118"/>
      <c r="C61" s="110"/>
      <c r="D61" s="112"/>
      <c r="E61" s="119"/>
      <c r="F61" s="115"/>
      <c r="G61" s="120"/>
      <c r="H61" s="109">
        <v>50</v>
      </c>
      <c r="I61" s="129">
        <v>6284</v>
      </c>
      <c r="J61" s="129" t="s">
        <v>184</v>
      </c>
      <c r="K61" s="130">
        <f t="shared" si="9"/>
        <v>15.01876</v>
      </c>
      <c r="L61" s="130">
        <f t="shared" si="10"/>
        <v>15.51876</v>
      </c>
      <c r="M61" s="56" t="s">
        <v>105</v>
      </c>
      <c r="N61" s="51">
        <f t="shared" si="11"/>
        <v>0.040508</v>
      </c>
      <c r="O61" s="57"/>
    </row>
    <row r="62" s="2" customFormat="1" customHeight="1" spans="1:15">
      <c r="A62" s="106" t="s">
        <v>35</v>
      </c>
      <c r="B62" s="41" t="s">
        <v>123</v>
      </c>
      <c r="C62" s="104" t="s">
        <v>37</v>
      </c>
      <c r="D62" s="106" t="s">
        <v>38</v>
      </c>
      <c r="E62" s="101"/>
      <c r="F62" s="122"/>
      <c r="G62" s="123">
        <f>163404*2</f>
        <v>326808</v>
      </c>
      <c r="H62" s="124"/>
      <c r="I62" s="73">
        <v>172800</v>
      </c>
      <c r="J62" s="129" t="s">
        <v>185</v>
      </c>
      <c r="K62" s="131">
        <f>54*0.463</f>
        <v>25.002</v>
      </c>
      <c r="L62" s="131">
        <f t="shared" si="10"/>
        <v>25.502</v>
      </c>
      <c r="M62" s="132" t="s">
        <v>125</v>
      </c>
      <c r="N62" s="51">
        <f>0.35*0.35*0.31</f>
        <v>0.037975</v>
      </c>
      <c r="O62" s="57"/>
    </row>
    <row r="63" s="2" customFormat="1" customHeight="1" spans="1:15">
      <c r="A63" s="112"/>
      <c r="B63" s="125"/>
      <c r="C63" s="110"/>
      <c r="D63" s="112"/>
      <c r="E63" s="126"/>
      <c r="F63" s="127"/>
      <c r="G63" s="128"/>
      <c r="H63" s="124">
        <v>500</v>
      </c>
      <c r="I63" s="73">
        <f>G62-I62+H63</f>
        <v>154508</v>
      </c>
      <c r="J63" s="129" t="s">
        <v>186</v>
      </c>
      <c r="K63" s="131">
        <f>48.1*0.463</f>
        <v>22.2703</v>
      </c>
      <c r="L63" s="131">
        <f t="shared" si="10"/>
        <v>22.7703</v>
      </c>
      <c r="M63" s="132" t="s">
        <v>125</v>
      </c>
      <c r="N63" s="51">
        <f>0.35*0.35*0.31</f>
        <v>0.037975</v>
      </c>
      <c r="O63" s="57"/>
    </row>
    <row r="64" s="2" customFormat="1" customHeight="1" spans="1:15">
      <c r="A64" s="63"/>
      <c r="B64" s="64"/>
      <c r="C64" s="63"/>
      <c r="D64" s="63"/>
      <c r="E64" s="65"/>
      <c r="F64" s="66"/>
      <c r="G64" s="67"/>
      <c r="H64" s="45"/>
      <c r="I64" s="58"/>
      <c r="J64" s="58"/>
      <c r="K64" s="60"/>
      <c r="L64" s="60"/>
      <c r="M64" s="72"/>
      <c r="N64" s="51"/>
      <c r="O64" s="57"/>
    </row>
    <row r="65" s="2" customFormat="1" ht="19" customHeight="1" spans="1:15">
      <c r="A65" s="68"/>
      <c r="B65" s="69"/>
      <c r="C65" s="68"/>
      <c r="D65" s="68"/>
      <c r="E65" s="70"/>
      <c r="F65" s="71"/>
      <c r="G65" s="58"/>
      <c r="H65" s="45"/>
      <c r="I65" s="73">
        <f>SUM(I8:I64)</f>
        <v>475244</v>
      </c>
      <c r="J65" s="73" t="s">
        <v>187</v>
      </c>
      <c r="K65" s="131">
        <f>SUM(K8:K64)</f>
        <v>710.60656</v>
      </c>
      <c r="L65" s="131">
        <f>SUM(L8:L64)</f>
        <v>738.60656</v>
      </c>
      <c r="M65" s="74"/>
      <c r="N65" s="51">
        <f>SUM(N8:N64)</f>
        <v>2.10608</v>
      </c>
      <c r="O65" s="57"/>
    </row>
    <row r="66" s="1" customFormat="1" spans="8:12">
      <c r="H66" s="3"/>
      <c r="I66" s="75"/>
      <c r="J66" s="75"/>
      <c r="K66" s="4"/>
      <c r="L66" s="4"/>
    </row>
    <row r="67" s="1" customFormat="1" spans="8:12">
      <c r="H67" s="3"/>
      <c r="K67" s="4"/>
      <c r="L67" s="4"/>
    </row>
    <row r="68" s="1" customFormat="1" spans="8:12">
      <c r="H68" s="47"/>
      <c r="K68" s="4"/>
      <c r="L68" s="4"/>
    </row>
    <row r="69" s="1" customFormat="1" spans="8:12">
      <c r="H69" s="3"/>
      <c r="K69" s="4"/>
      <c r="L69" s="4"/>
    </row>
    <row r="70" s="1" customFormat="1" spans="8:12">
      <c r="H70" s="3"/>
      <c r="K70" s="4"/>
      <c r="L70" s="4"/>
    </row>
    <row r="71" s="1" customFormat="1" spans="8:12">
      <c r="H71" s="3"/>
      <c r="K71" s="4"/>
      <c r="L71" s="4"/>
    </row>
    <row r="73" s="1" customFormat="1" spans="8:12">
      <c r="H73" s="3"/>
      <c r="K73" s="4"/>
      <c r="L73" s="4"/>
    </row>
  </sheetData>
  <mergeCells count="73">
    <mergeCell ref="A1:M1"/>
    <mergeCell ref="A2:M2"/>
    <mergeCell ref="F3:G3"/>
    <mergeCell ref="A8:A19"/>
    <mergeCell ref="A20:A31"/>
    <mergeCell ref="A32:A40"/>
    <mergeCell ref="A41:A47"/>
    <mergeCell ref="A48:A50"/>
    <mergeCell ref="A51:A53"/>
    <mergeCell ref="A54:A56"/>
    <mergeCell ref="A57:A59"/>
    <mergeCell ref="A60:A61"/>
    <mergeCell ref="A62:A63"/>
    <mergeCell ref="B8:B19"/>
    <mergeCell ref="B20:B31"/>
    <mergeCell ref="B32:B40"/>
    <mergeCell ref="B41:B47"/>
    <mergeCell ref="B48:B50"/>
    <mergeCell ref="B51:B53"/>
    <mergeCell ref="B54:B56"/>
    <mergeCell ref="B57:B59"/>
    <mergeCell ref="B60:B61"/>
    <mergeCell ref="B62:B63"/>
    <mergeCell ref="C8:C19"/>
    <mergeCell ref="C20:C31"/>
    <mergeCell ref="C32:C40"/>
    <mergeCell ref="C41:C47"/>
    <mergeCell ref="C48:C50"/>
    <mergeCell ref="C51:C53"/>
    <mergeCell ref="C54:C56"/>
    <mergeCell ref="C57:C59"/>
    <mergeCell ref="C60:C61"/>
    <mergeCell ref="C62:C63"/>
    <mergeCell ref="D8:D19"/>
    <mergeCell ref="D20:D31"/>
    <mergeCell ref="D32:D40"/>
    <mergeCell ref="D41:D47"/>
    <mergeCell ref="D48:D50"/>
    <mergeCell ref="D51:D53"/>
    <mergeCell ref="D54:D56"/>
    <mergeCell ref="D57:D59"/>
    <mergeCell ref="D60:D61"/>
    <mergeCell ref="D62:D63"/>
    <mergeCell ref="E8:E19"/>
    <mergeCell ref="E20:E31"/>
    <mergeCell ref="E32:E40"/>
    <mergeCell ref="E41:E47"/>
    <mergeCell ref="E48:E50"/>
    <mergeCell ref="E51:E53"/>
    <mergeCell ref="E54:E56"/>
    <mergeCell ref="E57:E59"/>
    <mergeCell ref="E60:E61"/>
    <mergeCell ref="E62:E63"/>
    <mergeCell ref="F8:F19"/>
    <mergeCell ref="F20:F31"/>
    <mergeCell ref="F32:F40"/>
    <mergeCell ref="F41:F47"/>
    <mergeCell ref="F48:F50"/>
    <mergeCell ref="F51:F53"/>
    <mergeCell ref="F54:F56"/>
    <mergeCell ref="F57:F59"/>
    <mergeCell ref="F60:F61"/>
    <mergeCell ref="F62:F63"/>
    <mergeCell ref="G8:G19"/>
    <mergeCell ref="G20:G31"/>
    <mergeCell ref="G32:G40"/>
    <mergeCell ref="G41:G47"/>
    <mergeCell ref="G48:G50"/>
    <mergeCell ref="G51:G53"/>
    <mergeCell ref="G54:G56"/>
    <mergeCell ref="G57:G59"/>
    <mergeCell ref="G60:G61"/>
    <mergeCell ref="G62:G63"/>
  </mergeCells>
  <printOptions horizontalCentered="1" verticalCentered="1"/>
  <pageMargins left="0.00347222222222222" right="0.00347222222222222" top="0.00347222222222222" bottom="0.00347222222222222" header="0.5" footer="0.5"/>
  <pageSetup paperSize="8" scale="9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0"/>
  <sheetViews>
    <sheetView topLeftCell="A43" workbookViewId="0">
      <selection activeCell="O67" sqref="O67"/>
    </sheetView>
  </sheetViews>
  <sheetFormatPr defaultColWidth="18" defaultRowHeight="15"/>
  <cols>
    <col min="1" max="1" width="9.875" style="1" customWidth="1"/>
    <col min="2" max="2" width="20.75" style="1" customWidth="1"/>
    <col min="3" max="3" width="10.5" style="1" customWidth="1"/>
    <col min="4" max="4" width="10.875" style="1" customWidth="1"/>
    <col min="5" max="5" width="18.875" style="1" customWidth="1"/>
    <col min="6" max="6" width="5.5" style="1" customWidth="1"/>
    <col min="7" max="7" width="8.87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10.0916666666667" style="4" customWidth="1"/>
    <col min="13" max="13" width="11.5" style="1" customWidth="1"/>
    <col min="14" max="14" width="10.375" style="1" customWidth="1"/>
    <col min="15" max="16384" width="18" style="1"/>
  </cols>
  <sheetData>
    <row r="1" s="1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46"/>
      <c r="J1" s="46"/>
      <c r="K1" s="6"/>
      <c r="L1" s="6"/>
      <c r="M1" s="6"/>
    </row>
    <row r="2" s="1" customFormat="1" ht="25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15.75" spans="5:12">
      <c r="E3" s="8" t="s">
        <v>2</v>
      </c>
      <c r="F3" s="9" t="s">
        <v>3</v>
      </c>
      <c r="G3" s="9"/>
      <c r="H3" s="10"/>
      <c r="I3" s="47"/>
      <c r="J3" s="47"/>
      <c r="K3" s="4"/>
      <c r="L3" s="4"/>
    </row>
    <row r="4" s="1" customFormat="1" ht="19.5" customHeight="1" spans="2:12">
      <c r="B4" s="94" t="s">
        <v>188</v>
      </c>
      <c r="E4" s="76" t="s">
        <v>5</v>
      </c>
      <c r="F4" s="12"/>
      <c r="G4" s="13"/>
      <c r="H4" s="3"/>
      <c r="I4" s="97"/>
      <c r="K4" s="4"/>
      <c r="L4" s="48" t="s">
        <v>6</v>
      </c>
    </row>
    <row r="5" s="1" customFormat="1" hidden="1" spans="2:12">
      <c r="B5" s="14"/>
      <c r="H5" s="3"/>
      <c r="K5" s="4"/>
      <c r="L5" s="4"/>
    </row>
    <row r="6" s="2" customFormat="1" ht="38.25" spans="1:14">
      <c r="A6" s="15" t="s">
        <v>7</v>
      </c>
      <c r="B6" s="16" t="s">
        <v>8</v>
      </c>
      <c r="C6" s="16" t="s">
        <v>9</v>
      </c>
      <c r="D6" s="16" t="s">
        <v>10</v>
      </c>
      <c r="E6" s="17" t="s">
        <v>11</v>
      </c>
      <c r="F6" s="17" t="s">
        <v>12</v>
      </c>
      <c r="G6" s="18" t="s">
        <v>13</v>
      </c>
      <c r="H6" s="18" t="s">
        <v>14</v>
      </c>
      <c r="I6" s="49" t="s">
        <v>15</v>
      </c>
      <c r="J6" s="22" t="s">
        <v>16</v>
      </c>
      <c r="K6" s="50" t="s">
        <v>17</v>
      </c>
      <c r="L6" s="50" t="s">
        <v>18</v>
      </c>
      <c r="M6" s="16" t="s">
        <v>19</v>
      </c>
      <c r="N6" s="51" t="s">
        <v>20</v>
      </c>
    </row>
    <row r="7" s="2" customFormat="1" ht="32.25" customHeight="1" spans="1:14">
      <c r="A7" s="15" t="s">
        <v>21</v>
      </c>
      <c r="B7" s="19" t="s">
        <v>22</v>
      </c>
      <c r="C7" s="20" t="s">
        <v>23</v>
      </c>
      <c r="D7" s="21" t="s">
        <v>24</v>
      </c>
      <c r="E7" s="22" t="s">
        <v>25</v>
      </c>
      <c r="F7" s="22" t="s">
        <v>26</v>
      </c>
      <c r="G7" s="18" t="s">
        <v>27</v>
      </c>
      <c r="H7" s="18" t="s">
        <v>28</v>
      </c>
      <c r="I7" s="52" t="s">
        <v>29</v>
      </c>
      <c r="J7" s="53" t="s">
        <v>30</v>
      </c>
      <c r="K7" s="50" t="s">
        <v>31</v>
      </c>
      <c r="L7" s="50" t="s">
        <v>32</v>
      </c>
      <c r="M7" s="16" t="s">
        <v>33</v>
      </c>
      <c r="N7" s="51" t="s">
        <v>34</v>
      </c>
    </row>
    <row r="8" s="2" customFormat="1" ht="18" customHeight="1" spans="1:14">
      <c r="A8" s="23" t="s">
        <v>35</v>
      </c>
      <c r="B8" s="24" t="s">
        <v>189</v>
      </c>
      <c r="C8" s="23" t="s">
        <v>37</v>
      </c>
      <c r="D8" s="25" t="s">
        <v>38</v>
      </c>
      <c r="E8" s="77" t="s">
        <v>190</v>
      </c>
      <c r="F8" s="27" t="s">
        <v>191</v>
      </c>
      <c r="G8" s="35">
        <v>510</v>
      </c>
      <c r="H8" s="29">
        <v>30</v>
      </c>
      <c r="I8" s="54">
        <f>G8+H8</f>
        <v>540</v>
      </c>
      <c r="J8" s="54" t="s">
        <v>192</v>
      </c>
      <c r="K8" s="55">
        <f>I8*0.00617</f>
        <v>3.3318</v>
      </c>
      <c r="L8" s="55">
        <f>K8+0.5</f>
        <v>3.8318</v>
      </c>
      <c r="M8" s="98" t="s">
        <v>42</v>
      </c>
      <c r="N8" s="51">
        <f>0.7*0.26*0.205</f>
        <v>0.03731</v>
      </c>
    </row>
    <row r="9" s="2" customFormat="1" customHeight="1" spans="1:14">
      <c r="A9" s="23" t="s">
        <v>35</v>
      </c>
      <c r="B9" s="24" t="s">
        <v>189</v>
      </c>
      <c r="C9" s="23" t="s">
        <v>37</v>
      </c>
      <c r="D9" s="25" t="s">
        <v>38</v>
      </c>
      <c r="E9" s="77" t="s">
        <v>190</v>
      </c>
      <c r="F9" s="27" t="s">
        <v>40</v>
      </c>
      <c r="G9" s="35">
        <v>10838</v>
      </c>
      <c r="H9" s="29"/>
      <c r="I9" s="54">
        <v>2000</v>
      </c>
      <c r="J9" s="54" t="s">
        <v>193</v>
      </c>
      <c r="K9" s="55">
        <f t="shared" ref="K9:K55" si="0">I9*0.00617</f>
        <v>12.34</v>
      </c>
      <c r="L9" s="55">
        <f t="shared" ref="L9:L31" si="1">K9+0.5</f>
        <v>12.84</v>
      </c>
      <c r="M9" s="56" t="s">
        <v>42</v>
      </c>
      <c r="N9" s="51">
        <f>0.7*0.26*0.205</f>
        <v>0.03731</v>
      </c>
    </row>
    <row r="10" s="2" customFormat="1" customHeight="1" spans="1:14">
      <c r="A10" s="30"/>
      <c r="B10" s="31"/>
      <c r="C10" s="30"/>
      <c r="D10" s="32"/>
      <c r="E10" s="95"/>
      <c r="F10" s="33"/>
      <c r="G10" s="36"/>
      <c r="H10" s="29"/>
      <c r="I10" s="54">
        <v>2000</v>
      </c>
      <c r="J10" s="54" t="s">
        <v>194</v>
      </c>
      <c r="K10" s="55">
        <f t="shared" si="0"/>
        <v>12.34</v>
      </c>
      <c r="L10" s="55">
        <f t="shared" si="1"/>
        <v>12.84</v>
      </c>
      <c r="M10" s="56" t="s">
        <v>42</v>
      </c>
      <c r="N10" s="51">
        <f t="shared" ref="N10:N19" si="2">0.7*0.26*0.205</f>
        <v>0.03731</v>
      </c>
    </row>
    <row r="11" s="2" customFormat="1" customHeight="1" spans="1:14">
      <c r="A11" s="30"/>
      <c r="B11" s="31"/>
      <c r="C11" s="30"/>
      <c r="D11" s="32"/>
      <c r="E11" s="95"/>
      <c r="F11" s="33"/>
      <c r="G11" s="36"/>
      <c r="H11" s="29"/>
      <c r="I11" s="54">
        <v>2000</v>
      </c>
      <c r="J11" s="54" t="s">
        <v>195</v>
      </c>
      <c r="K11" s="55">
        <f t="shared" si="0"/>
        <v>12.34</v>
      </c>
      <c r="L11" s="55">
        <f t="shared" si="1"/>
        <v>12.84</v>
      </c>
      <c r="M11" s="56" t="s">
        <v>42</v>
      </c>
      <c r="N11" s="51">
        <f t="shared" si="2"/>
        <v>0.03731</v>
      </c>
    </row>
    <row r="12" s="2" customFormat="1" customHeight="1" spans="1:14">
      <c r="A12" s="30"/>
      <c r="B12" s="31"/>
      <c r="C12" s="30"/>
      <c r="D12" s="32"/>
      <c r="E12" s="95"/>
      <c r="F12" s="33"/>
      <c r="G12" s="36"/>
      <c r="H12" s="29"/>
      <c r="I12" s="54">
        <v>2000</v>
      </c>
      <c r="J12" s="54" t="s">
        <v>196</v>
      </c>
      <c r="K12" s="55">
        <f t="shared" si="0"/>
        <v>12.34</v>
      </c>
      <c r="L12" s="55">
        <f t="shared" si="1"/>
        <v>12.84</v>
      </c>
      <c r="M12" s="56" t="s">
        <v>42</v>
      </c>
      <c r="N12" s="51">
        <f t="shared" si="2"/>
        <v>0.03731</v>
      </c>
    </row>
    <row r="13" s="2" customFormat="1" customHeight="1" spans="1:14">
      <c r="A13" s="30"/>
      <c r="B13" s="31"/>
      <c r="C13" s="30"/>
      <c r="D13" s="32"/>
      <c r="E13" s="95"/>
      <c r="F13" s="33"/>
      <c r="G13" s="36"/>
      <c r="H13" s="29"/>
      <c r="I13" s="54">
        <v>2000</v>
      </c>
      <c r="J13" s="54" t="s">
        <v>197</v>
      </c>
      <c r="K13" s="55">
        <f t="shared" si="0"/>
        <v>12.34</v>
      </c>
      <c r="L13" s="55">
        <f t="shared" si="1"/>
        <v>12.84</v>
      </c>
      <c r="M13" s="56" t="s">
        <v>42</v>
      </c>
      <c r="N13" s="51">
        <f t="shared" si="2"/>
        <v>0.03731</v>
      </c>
    </row>
    <row r="14" s="2" customFormat="1" customHeight="1" spans="1:14">
      <c r="A14" s="30"/>
      <c r="B14" s="31"/>
      <c r="C14" s="30"/>
      <c r="D14" s="32"/>
      <c r="E14" s="95"/>
      <c r="F14" s="33"/>
      <c r="G14" s="36"/>
      <c r="H14" s="29">
        <v>50</v>
      </c>
      <c r="I14" s="54">
        <v>888</v>
      </c>
      <c r="J14" s="54" t="s">
        <v>198</v>
      </c>
      <c r="K14" s="55">
        <f t="shared" si="0"/>
        <v>5.47896</v>
      </c>
      <c r="L14" s="55">
        <f t="shared" si="1"/>
        <v>5.97896</v>
      </c>
      <c r="M14" s="56" t="s">
        <v>42</v>
      </c>
      <c r="N14" s="51">
        <f t="shared" si="2"/>
        <v>0.03731</v>
      </c>
    </row>
    <row r="15" s="2" customFormat="1" customHeight="1" spans="1:14">
      <c r="A15" s="23" t="s">
        <v>35</v>
      </c>
      <c r="B15" s="24" t="s">
        <v>189</v>
      </c>
      <c r="C15" s="23" t="s">
        <v>37</v>
      </c>
      <c r="D15" s="25" t="s">
        <v>38</v>
      </c>
      <c r="E15" s="77" t="s">
        <v>190</v>
      </c>
      <c r="F15" s="27" t="s">
        <v>49</v>
      </c>
      <c r="G15" s="35">
        <v>11246</v>
      </c>
      <c r="H15" s="29"/>
      <c r="I15" s="54">
        <v>2000</v>
      </c>
      <c r="J15" s="54" t="s">
        <v>199</v>
      </c>
      <c r="K15" s="55">
        <f t="shared" si="0"/>
        <v>12.34</v>
      </c>
      <c r="L15" s="55">
        <f t="shared" si="1"/>
        <v>12.84</v>
      </c>
      <c r="M15" s="56" t="s">
        <v>42</v>
      </c>
      <c r="N15" s="51">
        <f t="shared" si="2"/>
        <v>0.03731</v>
      </c>
    </row>
    <row r="16" s="2" customFormat="1" customHeight="1" spans="1:14">
      <c r="A16" s="30"/>
      <c r="B16" s="31"/>
      <c r="C16" s="30"/>
      <c r="D16" s="32"/>
      <c r="E16" s="95"/>
      <c r="F16" s="33"/>
      <c r="G16" s="36"/>
      <c r="H16" s="29"/>
      <c r="I16" s="54">
        <v>2000</v>
      </c>
      <c r="J16" s="54" t="s">
        <v>200</v>
      </c>
      <c r="K16" s="55">
        <f t="shared" si="0"/>
        <v>12.34</v>
      </c>
      <c r="L16" s="55">
        <f t="shared" si="1"/>
        <v>12.84</v>
      </c>
      <c r="M16" s="56" t="s">
        <v>42</v>
      </c>
      <c r="N16" s="51">
        <f t="shared" si="2"/>
        <v>0.03731</v>
      </c>
    </row>
    <row r="17" s="2" customFormat="1" customHeight="1" spans="1:14">
      <c r="A17" s="30"/>
      <c r="B17" s="31"/>
      <c r="C17" s="30"/>
      <c r="D17" s="32"/>
      <c r="E17" s="95"/>
      <c r="F17" s="33"/>
      <c r="G17" s="36"/>
      <c r="H17" s="29"/>
      <c r="I17" s="54">
        <v>2000</v>
      </c>
      <c r="J17" s="54" t="s">
        <v>201</v>
      </c>
      <c r="K17" s="55">
        <f t="shared" si="0"/>
        <v>12.34</v>
      </c>
      <c r="L17" s="55">
        <f t="shared" si="1"/>
        <v>12.84</v>
      </c>
      <c r="M17" s="56" t="s">
        <v>42</v>
      </c>
      <c r="N17" s="51">
        <f t="shared" si="2"/>
        <v>0.03731</v>
      </c>
    </row>
    <row r="18" s="2" customFormat="1" customHeight="1" spans="1:14">
      <c r="A18" s="30"/>
      <c r="B18" s="31"/>
      <c r="C18" s="30"/>
      <c r="D18" s="32"/>
      <c r="E18" s="95"/>
      <c r="F18" s="33"/>
      <c r="G18" s="36"/>
      <c r="H18" s="29"/>
      <c r="I18" s="54">
        <v>2000</v>
      </c>
      <c r="J18" s="54" t="s">
        <v>202</v>
      </c>
      <c r="K18" s="55">
        <f t="shared" si="0"/>
        <v>12.34</v>
      </c>
      <c r="L18" s="55">
        <f t="shared" si="1"/>
        <v>12.84</v>
      </c>
      <c r="M18" s="56" t="s">
        <v>42</v>
      </c>
      <c r="N18" s="51">
        <f t="shared" si="2"/>
        <v>0.03731</v>
      </c>
    </row>
    <row r="19" s="2" customFormat="1" customHeight="1" spans="1:14">
      <c r="A19" s="30"/>
      <c r="B19" s="31"/>
      <c r="C19" s="30"/>
      <c r="D19" s="32"/>
      <c r="E19" s="95"/>
      <c r="F19" s="33"/>
      <c r="G19" s="36"/>
      <c r="H19" s="29"/>
      <c r="I19" s="54">
        <v>2000</v>
      </c>
      <c r="J19" s="54" t="s">
        <v>203</v>
      </c>
      <c r="K19" s="55">
        <f t="shared" si="0"/>
        <v>12.34</v>
      </c>
      <c r="L19" s="55">
        <f t="shared" si="1"/>
        <v>12.84</v>
      </c>
      <c r="M19" s="56" t="s">
        <v>42</v>
      </c>
      <c r="N19" s="51">
        <f t="shared" si="2"/>
        <v>0.03731</v>
      </c>
    </row>
    <row r="20" s="2" customFormat="1" customHeight="1" spans="1:14">
      <c r="A20" s="30"/>
      <c r="B20" s="31"/>
      <c r="C20" s="30"/>
      <c r="D20" s="32"/>
      <c r="E20" s="95"/>
      <c r="F20" s="33"/>
      <c r="G20" s="36"/>
      <c r="H20" s="29">
        <v>50</v>
      </c>
      <c r="I20" s="54">
        <v>1296</v>
      </c>
      <c r="J20" s="54" t="s">
        <v>204</v>
      </c>
      <c r="K20" s="55">
        <f t="shared" si="0"/>
        <v>7.99632</v>
      </c>
      <c r="L20" s="55">
        <f t="shared" si="1"/>
        <v>8.49632</v>
      </c>
      <c r="M20" s="56" t="s">
        <v>42</v>
      </c>
      <c r="N20" s="51">
        <f t="shared" ref="N20:N31" si="3">0.7*0.26*0.205</f>
        <v>0.03731</v>
      </c>
    </row>
    <row r="21" s="2" customFormat="1" customHeight="1" spans="1:14">
      <c r="A21" s="23" t="s">
        <v>35</v>
      </c>
      <c r="B21" s="24" t="s">
        <v>189</v>
      </c>
      <c r="C21" s="23" t="s">
        <v>37</v>
      </c>
      <c r="D21" s="25" t="s">
        <v>38</v>
      </c>
      <c r="E21" s="77" t="s">
        <v>190</v>
      </c>
      <c r="F21" s="27" t="s">
        <v>57</v>
      </c>
      <c r="G21" s="35">
        <v>9058</v>
      </c>
      <c r="H21" s="29"/>
      <c r="I21" s="54">
        <v>2000</v>
      </c>
      <c r="J21" s="54" t="s">
        <v>205</v>
      </c>
      <c r="K21" s="55">
        <f t="shared" si="0"/>
        <v>12.34</v>
      </c>
      <c r="L21" s="55">
        <f t="shared" si="1"/>
        <v>12.84</v>
      </c>
      <c r="M21" s="56" t="s">
        <v>42</v>
      </c>
      <c r="N21" s="51">
        <f t="shared" si="3"/>
        <v>0.03731</v>
      </c>
    </row>
    <row r="22" s="2" customFormat="1" customHeight="1" spans="1:14">
      <c r="A22" s="30"/>
      <c r="B22" s="31"/>
      <c r="C22" s="30"/>
      <c r="D22" s="32"/>
      <c r="E22" s="95"/>
      <c r="F22" s="33"/>
      <c r="G22" s="36"/>
      <c r="H22" s="29"/>
      <c r="I22" s="54">
        <v>2000</v>
      </c>
      <c r="J22" s="54" t="s">
        <v>206</v>
      </c>
      <c r="K22" s="55">
        <f t="shared" si="0"/>
        <v>12.34</v>
      </c>
      <c r="L22" s="55">
        <f t="shared" si="1"/>
        <v>12.84</v>
      </c>
      <c r="M22" s="56" t="s">
        <v>42</v>
      </c>
      <c r="N22" s="51">
        <f t="shared" si="3"/>
        <v>0.03731</v>
      </c>
    </row>
    <row r="23" s="2" customFormat="1" customHeight="1" spans="1:14">
      <c r="A23" s="30"/>
      <c r="B23" s="31"/>
      <c r="C23" s="30"/>
      <c r="D23" s="32"/>
      <c r="E23" s="95"/>
      <c r="F23" s="33"/>
      <c r="G23" s="36"/>
      <c r="H23" s="29"/>
      <c r="I23" s="54">
        <v>2000</v>
      </c>
      <c r="J23" s="54" t="s">
        <v>207</v>
      </c>
      <c r="K23" s="55">
        <f t="shared" si="0"/>
        <v>12.34</v>
      </c>
      <c r="L23" s="55">
        <f t="shared" si="1"/>
        <v>12.84</v>
      </c>
      <c r="M23" s="56" t="s">
        <v>42</v>
      </c>
      <c r="N23" s="51">
        <f t="shared" si="3"/>
        <v>0.03731</v>
      </c>
    </row>
    <row r="24" s="2" customFormat="1" customHeight="1" spans="1:14">
      <c r="A24" s="30"/>
      <c r="B24" s="31"/>
      <c r="C24" s="30"/>
      <c r="D24" s="32"/>
      <c r="E24" s="95"/>
      <c r="F24" s="33"/>
      <c r="G24" s="36"/>
      <c r="H24" s="29"/>
      <c r="I24" s="54">
        <v>2000</v>
      </c>
      <c r="J24" s="54" t="s">
        <v>208</v>
      </c>
      <c r="K24" s="55">
        <f t="shared" si="0"/>
        <v>12.34</v>
      </c>
      <c r="L24" s="55">
        <f t="shared" si="1"/>
        <v>12.84</v>
      </c>
      <c r="M24" s="56" t="s">
        <v>42</v>
      </c>
      <c r="N24" s="51">
        <f t="shared" si="3"/>
        <v>0.03731</v>
      </c>
    </row>
    <row r="25" s="2" customFormat="1" customHeight="1" spans="1:14">
      <c r="A25" s="30"/>
      <c r="B25" s="31"/>
      <c r="C25" s="30"/>
      <c r="D25" s="32"/>
      <c r="E25" s="95"/>
      <c r="F25" s="33"/>
      <c r="G25" s="36"/>
      <c r="H25" s="29">
        <v>50</v>
      </c>
      <c r="I25" s="54">
        <v>1108</v>
      </c>
      <c r="J25" s="54" t="s">
        <v>209</v>
      </c>
      <c r="K25" s="55">
        <f t="shared" si="0"/>
        <v>6.83636</v>
      </c>
      <c r="L25" s="55">
        <f t="shared" si="1"/>
        <v>7.33636</v>
      </c>
      <c r="M25" s="56" t="s">
        <v>42</v>
      </c>
      <c r="N25" s="51">
        <f t="shared" si="3"/>
        <v>0.03731</v>
      </c>
    </row>
    <row r="26" s="2" customFormat="1" customHeight="1" spans="1:14">
      <c r="A26" s="23" t="s">
        <v>35</v>
      </c>
      <c r="B26" s="24" t="s">
        <v>189</v>
      </c>
      <c r="C26" s="23" t="s">
        <v>37</v>
      </c>
      <c r="D26" s="25" t="s">
        <v>38</v>
      </c>
      <c r="E26" s="77" t="s">
        <v>190</v>
      </c>
      <c r="F26" s="38" t="s">
        <v>64</v>
      </c>
      <c r="G26" s="28">
        <v>6666</v>
      </c>
      <c r="H26" s="37"/>
      <c r="I26" s="54">
        <v>2000</v>
      </c>
      <c r="J26" s="54" t="s">
        <v>210</v>
      </c>
      <c r="K26" s="55">
        <f t="shared" si="0"/>
        <v>12.34</v>
      </c>
      <c r="L26" s="55">
        <f t="shared" si="1"/>
        <v>12.84</v>
      </c>
      <c r="M26" s="56" t="s">
        <v>42</v>
      </c>
      <c r="N26" s="51">
        <f t="shared" si="3"/>
        <v>0.03731</v>
      </c>
    </row>
    <row r="27" s="2" customFormat="1" customHeight="1" spans="1:14">
      <c r="A27" s="30"/>
      <c r="B27" s="31"/>
      <c r="C27" s="30"/>
      <c r="D27" s="32"/>
      <c r="E27" s="95"/>
      <c r="F27" s="38"/>
      <c r="G27" s="28"/>
      <c r="H27" s="29"/>
      <c r="I27" s="54">
        <v>2000</v>
      </c>
      <c r="J27" s="54" t="s">
        <v>211</v>
      </c>
      <c r="K27" s="55">
        <f t="shared" si="0"/>
        <v>12.34</v>
      </c>
      <c r="L27" s="55">
        <f t="shared" si="1"/>
        <v>12.84</v>
      </c>
      <c r="M27" s="56" t="s">
        <v>42</v>
      </c>
      <c r="N27" s="51">
        <f t="shared" si="3"/>
        <v>0.03731</v>
      </c>
    </row>
    <row r="28" s="2" customFormat="1" customHeight="1" spans="1:14">
      <c r="A28" s="30"/>
      <c r="B28" s="31"/>
      <c r="C28" s="30"/>
      <c r="D28" s="32"/>
      <c r="E28" s="95"/>
      <c r="F28" s="38"/>
      <c r="G28" s="28"/>
      <c r="H28" s="29"/>
      <c r="I28" s="54">
        <v>2000</v>
      </c>
      <c r="J28" s="54" t="s">
        <v>212</v>
      </c>
      <c r="K28" s="55">
        <f t="shared" si="0"/>
        <v>12.34</v>
      </c>
      <c r="L28" s="55">
        <f t="shared" si="1"/>
        <v>12.84</v>
      </c>
      <c r="M28" s="56" t="s">
        <v>42</v>
      </c>
      <c r="N28" s="51">
        <f t="shared" si="3"/>
        <v>0.03731</v>
      </c>
    </row>
    <row r="29" s="2" customFormat="1" customHeight="1" spans="1:14">
      <c r="A29" s="30"/>
      <c r="B29" s="31"/>
      <c r="C29" s="30"/>
      <c r="D29" s="32"/>
      <c r="E29" s="95"/>
      <c r="F29" s="38"/>
      <c r="G29" s="28"/>
      <c r="H29" s="29">
        <v>50</v>
      </c>
      <c r="I29" s="99">
        <v>716</v>
      </c>
      <c r="J29" s="54" t="s">
        <v>213</v>
      </c>
      <c r="K29" s="55">
        <f t="shared" si="0"/>
        <v>4.41772</v>
      </c>
      <c r="L29" s="55">
        <f t="shared" si="1"/>
        <v>4.91772</v>
      </c>
      <c r="M29" s="56" t="s">
        <v>42</v>
      </c>
      <c r="N29" s="51">
        <f t="shared" si="3"/>
        <v>0.03731</v>
      </c>
    </row>
    <row r="30" s="2" customFormat="1" customHeight="1" spans="1:14">
      <c r="A30" s="23" t="s">
        <v>35</v>
      </c>
      <c r="B30" s="24" t="s">
        <v>189</v>
      </c>
      <c r="C30" s="23" t="s">
        <v>37</v>
      </c>
      <c r="D30" s="25" t="s">
        <v>38</v>
      </c>
      <c r="E30" s="77" t="s">
        <v>190</v>
      </c>
      <c r="F30" s="27" t="s">
        <v>70</v>
      </c>
      <c r="G30" s="35">
        <v>2555</v>
      </c>
      <c r="H30" s="29"/>
      <c r="I30" s="54">
        <v>2000</v>
      </c>
      <c r="J30" s="54" t="s">
        <v>214</v>
      </c>
      <c r="K30" s="55">
        <f t="shared" si="0"/>
        <v>12.34</v>
      </c>
      <c r="L30" s="55">
        <f t="shared" si="1"/>
        <v>12.84</v>
      </c>
      <c r="M30" s="56" t="s">
        <v>42</v>
      </c>
      <c r="N30" s="51">
        <f t="shared" si="3"/>
        <v>0.03731</v>
      </c>
    </row>
    <row r="31" s="2" customFormat="1" customHeight="1" spans="1:14">
      <c r="A31" s="30"/>
      <c r="B31" s="31"/>
      <c r="C31" s="30"/>
      <c r="D31" s="32"/>
      <c r="E31" s="95"/>
      <c r="F31" s="33"/>
      <c r="G31" s="36"/>
      <c r="H31" s="29">
        <v>50</v>
      </c>
      <c r="I31" s="54">
        <v>605</v>
      </c>
      <c r="J31" s="54" t="s">
        <v>215</v>
      </c>
      <c r="K31" s="55">
        <f t="shared" si="0"/>
        <v>3.73285</v>
      </c>
      <c r="L31" s="55">
        <f t="shared" si="1"/>
        <v>4.23285</v>
      </c>
      <c r="M31" s="56" t="s">
        <v>42</v>
      </c>
      <c r="N31" s="51">
        <f t="shared" si="3"/>
        <v>0.03731</v>
      </c>
    </row>
    <row r="32" s="2" customFormat="1" customHeight="1" spans="1:14">
      <c r="A32" s="23" t="s">
        <v>35</v>
      </c>
      <c r="B32" s="24" t="s">
        <v>216</v>
      </c>
      <c r="C32" s="23" t="s">
        <v>37</v>
      </c>
      <c r="D32" s="25" t="s">
        <v>38</v>
      </c>
      <c r="E32" s="26" t="s">
        <v>217</v>
      </c>
      <c r="F32" s="27" t="s">
        <v>191</v>
      </c>
      <c r="G32" s="35">
        <v>510</v>
      </c>
      <c r="H32" s="29">
        <v>30</v>
      </c>
      <c r="I32" s="54">
        <v>540</v>
      </c>
      <c r="J32" s="54" t="s">
        <v>218</v>
      </c>
      <c r="K32" s="55">
        <f t="shared" si="0"/>
        <v>3.3318</v>
      </c>
      <c r="L32" s="55">
        <v>3.8318</v>
      </c>
      <c r="M32" s="56" t="s">
        <v>42</v>
      </c>
      <c r="N32" s="51">
        <v>0.03731</v>
      </c>
    </row>
    <row r="33" s="2" customFormat="1" customHeight="1" spans="1:14">
      <c r="A33" s="23" t="s">
        <v>35</v>
      </c>
      <c r="B33" s="24" t="s">
        <v>216</v>
      </c>
      <c r="C33" s="23" t="s">
        <v>37</v>
      </c>
      <c r="D33" s="25" t="s">
        <v>38</v>
      </c>
      <c r="E33" s="26" t="s">
        <v>217</v>
      </c>
      <c r="F33" s="27" t="s">
        <v>40</v>
      </c>
      <c r="G33" s="28">
        <v>8854</v>
      </c>
      <c r="H33" s="29"/>
      <c r="I33" s="54">
        <v>2000</v>
      </c>
      <c r="J33" s="54" t="s">
        <v>219</v>
      </c>
      <c r="K33" s="55">
        <f t="shared" si="0"/>
        <v>12.34</v>
      </c>
      <c r="L33" s="55">
        <v>12.84</v>
      </c>
      <c r="M33" s="56" t="s">
        <v>42</v>
      </c>
      <c r="N33" s="51">
        <v>0.03731</v>
      </c>
    </row>
    <row r="34" s="2" customFormat="1" customHeight="1" spans="1:14">
      <c r="A34" s="30"/>
      <c r="B34" s="31"/>
      <c r="C34" s="30"/>
      <c r="D34" s="32"/>
      <c r="E34" s="26"/>
      <c r="F34" s="33"/>
      <c r="G34" s="28"/>
      <c r="H34" s="29"/>
      <c r="I34" s="54">
        <v>2000</v>
      </c>
      <c r="J34" s="54" t="s">
        <v>220</v>
      </c>
      <c r="K34" s="55">
        <f t="shared" si="0"/>
        <v>12.34</v>
      </c>
      <c r="L34" s="55">
        <v>12.84</v>
      </c>
      <c r="M34" s="56" t="s">
        <v>42</v>
      </c>
      <c r="N34" s="51">
        <v>0.03731</v>
      </c>
    </row>
    <row r="35" s="2" customFormat="1" customHeight="1" spans="1:14">
      <c r="A35" s="30"/>
      <c r="B35" s="31"/>
      <c r="C35" s="30"/>
      <c r="D35" s="32"/>
      <c r="E35" s="26"/>
      <c r="F35" s="33"/>
      <c r="G35" s="28"/>
      <c r="H35" s="29"/>
      <c r="I35" s="54">
        <v>2000</v>
      </c>
      <c r="J35" s="54" t="s">
        <v>221</v>
      </c>
      <c r="K35" s="55">
        <f t="shared" si="0"/>
        <v>12.34</v>
      </c>
      <c r="L35" s="55">
        <v>12.84</v>
      </c>
      <c r="M35" s="56" t="s">
        <v>42</v>
      </c>
      <c r="N35" s="51">
        <v>0.03731</v>
      </c>
    </row>
    <row r="36" s="2" customFormat="1" customHeight="1" spans="1:14">
      <c r="A36" s="30"/>
      <c r="B36" s="31"/>
      <c r="C36" s="30"/>
      <c r="D36" s="32"/>
      <c r="E36" s="26"/>
      <c r="F36" s="33"/>
      <c r="G36" s="28"/>
      <c r="H36" s="29"/>
      <c r="I36" s="54">
        <v>2000</v>
      </c>
      <c r="J36" s="54" t="s">
        <v>222</v>
      </c>
      <c r="K36" s="55">
        <f t="shared" si="0"/>
        <v>12.34</v>
      </c>
      <c r="L36" s="55">
        <v>12.84</v>
      </c>
      <c r="M36" s="56" t="s">
        <v>42</v>
      </c>
      <c r="N36" s="51">
        <v>0.03731</v>
      </c>
    </row>
    <row r="37" s="2" customFormat="1" customHeight="1" spans="1:14">
      <c r="A37" s="30"/>
      <c r="B37" s="31"/>
      <c r="C37" s="30"/>
      <c r="D37" s="32"/>
      <c r="E37" s="34"/>
      <c r="F37" s="33"/>
      <c r="G37" s="28"/>
      <c r="H37" s="29">
        <v>50</v>
      </c>
      <c r="I37" s="54">
        <v>904</v>
      </c>
      <c r="J37" s="54" t="s">
        <v>223</v>
      </c>
      <c r="K37" s="55">
        <f t="shared" si="0"/>
        <v>5.57768</v>
      </c>
      <c r="L37" s="55">
        <v>6.07768</v>
      </c>
      <c r="M37" s="56" t="s">
        <v>42</v>
      </c>
      <c r="N37" s="51">
        <v>0.03731</v>
      </c>
    </row>
    <row r="38" s="2" customFormat="1" customHeight="1" spans="1:14">
      <c r="A38" s="23" t="s">
        <v>35</v>
      </c>
      <c r="B38" s="24" t="s">
        <v>216</v>
      </c>
      <c r="C38" s="23" t="s">
        <v>37</v>
      </c>
      <c r="D38" s="25" t="s">
        <v>38</v>
      </c>
      <c r="E38" s="26" t="s">
        <v>217</v>
      </c>
      <c r="F38" s="27" t="s">
        <v>49</v>
      </c>
      <c r="G38" s="35">
        <v>11246</v>
      </c>
      <c r="H38" s="29"/>
      <c r="I38" s="54">
        <v>2000</v>
      </c>
      <c r="J38" s="54" t="s">
        <v>224</v>
      </c>
      <c r="K38" s="55">
        <f t="shared" si="0"/>
        <v>12.34</v>
      </c>
      <c r="L38" s="55">
        <v>12.84</v>
      </c>
      <c r="M38" s="56" t="s">
        <v>42</v>
      </c>
      <c r="N38" s="51">
        <v>0.03731</v>
      </c>
    </row>
    <row r="39" s="2" customFormat="1" customHeight="1" spans="1:14">
      <c r="A39" s="30"/>
      <c r="B39" s="31"/>
      <c r="C39" s="30"/>
      <c r="D39" s="32"/>
      <c r="E39" s="26"/>
      <c r="F39" s="33"/>
      <c r="G39" s="36"/>
      <c r="H39" s="29"/>
      <c r="I39" s="54">
        <v>2000</v>
      </c>
      <c r="J39" s="54" t="s">
        <v>225</v>
      </c>
      <c r="K39" s="55">
        <f t="shared" si="0"/>
        <v>12.34</v>
      </c>
      <c r="L39" s="55">
        <v>12.84</v>
      </c>
      <c r="M39" s="56" t="s">
        <v>42</v>
      </c>
      <c r="N39" s="51">
        <v>0.03731</v>
      </c>
    </row>
    <row r="40" s="2" customFormat="1" customHeight="1" spans="1:14">
      <c r="A40" s="30"/>
      <c r="B40" s="31"/>
      <c r="C40" s="30"/>
      <c r="D40" s="32"/>
      <c r="E40" s="26"/>
      <c r="F40" s="33"/>
      <c r="G40" s="36"/>
      <c r="H40" s="29"/>
      <c r="I40" s="54">
        <v>2000</v>
      </c>
      <c r="J40" s="54" t="s">
        <v>226</v>
      </c>
      <c r="K40" s="55">
        <f t="shared" si="0"/>
        <v>12.34</v>
      </c>
      <c r="L40" s="55">
        <v>12.84</v>
      </c>
      <c r="M40" s="56" t="s">
        <v>42</v>
      </c>
      <c r="N40" s="51">
        <v>0.03731</v>
      </c>
    </row>
    <row r="41" s="2" customFormat="1" customHeight="1" spans="1:14">
      <c r="A41" s="30"/>
      <c r="B41" s="31"/>
      <c r="C41" s="30"/>
      <c r="D41" s="32"/>
      <c r="E41" s="26"/>
      <c r="F41" s="33"/>
      <c r="G41" s="36"/>
      <c r="H41" s="29"/>
      <c r="I41" s="54">
        <v>2000</v>
      </c>
      <c r="J41" s="54" t="s">
        <v>227</v>
      </c>
      <c r="K41" s="55">
        <f t="shared" si="0"/>
        <v>12.34</v>
      </c>
      <c r="L41" s="55">
        <v>12.84</v>
      </c>
      <c r="M41" s="56" t="s">
        <v>42</v>
      </c>
      <c r="N41" s="51">
        <v>0.03731</v>
      </c>
    </row>
    <row r="42" s="2" customFormat="1" customHeight="1" spans="1:14">
      <c r="A42" s="30"/>
      <c r="B42" s="31"/>
      <c r="C42" s="30"/>
      <c r="D42" s="32"/>
      <c r="E42" s="26"/>
      <c r="F42" s="33"/>
      <c r="G42" s="36"/>
      <c r="H42" s="29"/>
      <c r="I42" s="54">
        <v>2000</v>
      </c>
      <c r="J42" s="54" t="s">
        <v>228</v>
      </c>
      <c r="K42" s="55">
        <f t="shared" si="0"/>
        <v>12.34</v>
      </c>
      <c r="L42" s="55">
        <v>12.84</v>
      </c>
      <c r="M42" s="56" t="s">
        <v>42</v>
      </c>
      <c r="N42" s="51">
        <v>0.03731</v>
      </c>
    </row>
    <row r="43" s="2" customFormat="1" customHeight="1" spans="1:14">
      <c r="A43" s="30"/>
      <c r="B43" s="31"/>
      <c r="C43" s="30"/>
      <c r="D43" s="32"/>
      <c r="E43" s="26"/>
      <c r="F43" s="33"/>
      <c r="G43" s="36"/>
      <c r="H43" s="29">
        <v>50</v>
      </c>
      <c r="I43" s="54">
        <v>1296</v>
      </c>
      <c r="J43" s="54" t="s">
        <v>229</v>
      </c>
      <c r="K43" s="55">
        <f t="shared" si="0"/>
        <v>7.99632</v>
      </c>
      <c r="L43" s="55">
        <v>8.49632</v>
      </c>
      <c r="M43" s="56" t="s">
        <v>42</v>
      </c>
      <c r="N43" s="51">
        <v>0.03731</v>
      </c>
    </row>
    <row r="44" s="2" customFormat="1" customHeight="1" spans="1:14">
      <c r="A44" s="23" t="s">
        <v>35</v>
      </c>
      <c r="B44" s="24" t="s">
        <v>216</v>
      </c>
      <c r="C44" s="23" t="s">
        <v>37</v>
      </c>
      <c r="D44" s="25" t="s">
        <v>38</v>
      </c>
      <c r="E44" s="26" t="s">
        <v>217</v>
      </c>
      <c r="F44" s="27" t="s">
        <v>57</v>
      </c>
      <c r="G44" s="28">
        <v>9058</v>
      </c>
      <c r="H44" s="37"/>
      <c r="I44" s="54">
        <v>2000</v>
      </c>
      <c r="J44" s="54" t="s">
        <v>230</v>
      </c>
      <c r="K44" s="55">
        <f t="shared" si="0"/>
        <v>12.34</v>
      </c>
      <c r="L44" s="55">
        <v>12.84</v>
      </c>
      <c r="M44" s="56" t="s">
        <v>42</v>
      </c>
      <c r="N44" s="51">
        <v>0.03731</v>
      </c>
    </row>
    <row r="45" s="2" customFormat="1" customHeight="1" spans="1:14">
      <c r="A45" s="30"/>
      <c r="B45" s="31"/>
      <c r="C45" s="30"/>
      <c r="D45" s="32"/>
      <c r="E45" s="26"/>
      <c r="F45" s="33"/>
      <c r="G45" s="28"/>
      <c r="H45" s="29"/>
      <c r="I45" s="54">
        <v>2000</v>
      </c>
      <c r="J45" s="54" t="s">
        <v>231</v>
      </c>
      <c r="K45" s="55">
        <f t="shared" si="0"/>
        <v>12.34</v>
      </c>
      <c r="L45" s="55">
        <v>12.84</v>
      </c>
      <c r="M45" s="56" t="s">
        <v>42</v>
      </c>
      <c r="N45" s="51">
        <v>0.03731</v>
      </c>
    </row>
    <row r="46" s="2" customFormat="1" customHeight="1" spans="1:14">
      <c r="A46" s="30"/>
      <c r="B46" s="31"/>
      <c r="C46" s="30"/>
      <c r="D46" s="32"/>
      <c r="E46" s="26"/>
      <c r="F46" s="33"/>
      <c r="G46" s="28"/>
      <c r="H46" s="29"/>
      <c r="I46" s="54">
        <v>2000</v>
      </c>
      <c r="J46" s="54" t="s">
        <v>232</v>
      </c>
      <c r="K46" s="55">
        <f t="shared" si="0"/>
        <v>12.34</v>
      </c>
      <c r="L46" s="55">
        <v>12.84</v>
      </c>
      <c r="M46" s="56" t="s">
        <v>42</v>
      </c>
      <c r="N46" s="51">
        <v>0.03731</v>
      </c>
    </row>
    <row r="47" s="2" customFormat="1" customHeight="1" spans="1:14">
      <c r="A47" s="30"/>
      <c r="B47" s="31"/>
      <c r="C47" s="30"/>
      <c r="D47" s="32"/>
      <c r="E47" s="26"/>
      <c r="F47" s="33"/>
      <c r="G47" s="28"/>
      <c r="H47" s="29"/>
      <c r="I47" s="54">
        <v>2000</v>
      </c>
      <c r="J47" s="54" t="s">
        <v>233</v>
      </c>
      <c r="K47" s="55">
        <f t="shared" si="0"/>
        <v>12.34</v>
      </c>
      <c r="L47" s="55">
        <v>12.84</v>
      </c>
      <c r="M47" s="56" t="s">
        <v>42</v>
      </c>
      <c r="N47" s="51">
        <v>0.03731</v>
      </c>
    </row>
    <row r="48" s="2" customFormat="1" customHeight="1" spans="1:14">
      <c r="A48" s="30"/>
      <c r="B48" s="31"/>
      <c r="C48" s="30"/>
      <c r="D48" s="32"/>
      <c r="E48" s="34"/>
      <c r="F48" s="33"/>
      <c r="G48" s="28"/>
      <c r="H48" s="29">
        <v>50</v>
      </c>
      <c r="I48" s="54">
        <v>1108</v>
      </c>
      <c r="J48" s="54" t="s">
        <v>234</v>
      </c>
      <c r="K48" s="55">
        <f t="shared" si="0"/>
        <v>6.83636</v>
      </c>
      <c r="L48" s="55">
        <v>7.33636</v>
      </c>
      <c r="M48" s="56" t="s">
        <v>42</v>
      </c>
      <c r="N48" s="51">
        <v>0.03731</v>
      </c>
    </row>
    <row r="49" s="2" customFormat="1" customHeight="1" spans="1:14">
      <c r="A49" s="23" t="s">
        <v>35</v>
      </c>
      <c r="B49" s="24" t="s">
        <v>216</v>
      </c>
      <c r="C49" s="23" t="s">
        <v>37</v>
      </c>
      <c r="D49" s="25" t="s">
        <v>38</v>
      </c>
      <c r="E49" s="26" t="s">
        <v>217</v>
      </c>
      <c r="F49" s="38" t="s">
        <v>64</v>
      </c>
      <c r="G49" s="36">
        <v>6666</v>
      </c>
      <c r="H49" s="29"/>
      <c r="I49" s="54">
        <v>2000</v>
      </c>
      <c r="J49" s="54" t="s">
        <v>235</v>
      </c>
      <c r="K49" s="55">
        <f t="shared" si="0"/>
        <v>12.34</v>
      </c>
      <c r="L49" s="55">
        <v>12.84</v>
      </c>
      <c r="M49" s="56" t="s">
        <v>42</v>
      </c>
      <c r="N49" s="51">
        <v>0.03731</v>
      </c>
    </row>
    <row r="50" s="2" customFormat="1" customHeight="1" spans="1:14">
      <c r="A50" s="30"/>
      <c r="B50" s="31"/>
      <c r="C50" s="30"/>
      <c r="D50" s="32"/>
      <c r="E50" s="26"/>
      <c r="F50" s="38"/>
      <c r="G50" s="36"/>
      <c r="H50" s="29"/>
      <c r="I50" s="54">
        <v>2000</v>
      </c>
      <c r="J50" s="54" t="s">
        <v>236</v>
      </c>
      <c r="K50" s="55">
        <f t="shared" si="0"/>
        <v>12.34</v>
      </c>
      <c r="L50" s="55">
        <v>12.84</v>
      </c>
      <c r="M50" s="56" t="s">
        <v>42</v>
      </c>
      <c r="N50" s="51">
        <v>0.03731</v>
      </c>
    </row>
    <row r="51" s="2" customFormat="1" customHeight="1" spans="1:14">
      <c r="A51" s="30"/>
      <c r="B51" s="31"/>
      <c r="C51" s="30"/>
      <c r="D51" s="32"/>
      <c r="E51" s="26"/>
      <c r="F51" s="38"/>
      <c r="G51" s="36"/>
      <c r="H51" s="29"/>
      <c r="I51" s="54">
        <v>2000</v>
      </c>
      <c r="J51" s="54" t="s">
        <v>237</v>
      </c>
      <c r="K51" s="55">
        <f t="shared" si="0"/>
        <v>12.34</v>
      </c>
      <c r="L51" s="55">
        <v>12.84</v>
      </c>
      <c r="M51" s="56" t="s">
        <v>42</v>
      </c>
      <c r="N51" s="51">
        <v>0.03731</v>
      </c>
    </row>
    <row r="52" s="2" customFormat="1" customHeight="1" spans="1:14">
      <c r="A52" s="30"/>
      <c r="B52" s="31"/>
      <c r="C52" s="30"/>
      <c r="D52" s="32"/>
      <c r="E52" s="34"/>
      <c r="F52" s="38"/>
      <c r="G52" s="36"/>
      <c r="H52" s="29">
        <v>50</v>
      </c>
      <c r="I52" s="54">
        <v>716</v>
      </c>
      <c r="J52" s="54" t="s">
        <v>238</v>
      </c>
      <c r="K52" s="55">
        <f t="shared" si="0"/>
        <v>4.41772</v>
      </c>
      <c r="L52" s="55">
        <v>4.91772</v>
      </c>
      <c r="M52" s="56" t="s">
        <v>42</v>
      </c>
      <c r="N52" s="51">
        <v>0.03731</v>
      </c>
    </row>
    <row r="53" s="2" customFormat="1" customHeight="1" spans="1:14">
      <c r="A53" s="23" t="s">
        <v>35</v>
      </c>
      <c r="B53" s="24" t="s">
        <v>216</v>
      </c>
      <c r="C53" s="23" t="s">
        <v>37</v>
      </c>
      <c r="D53" s="25" t="s">
        <v>38</v>
      </c>
      <c r="E53" s="26" t="s">
        <v>217</v>
      </c>
      <c r="F53" s="27" t="s">
        <v>70</v>
      </c>
      <c r="G53" s="35">
        <v>4539</v>
      </c>
      <c r="H53" s="29"/>
      <c r="I53" s="54">
        <v>2000</v>
      </c>
      <c r="J53" s="54" t="s">
        <v>239</v>
      </c>
      <c r="K53" s="55">
        <f t="shared" si="0"/>
        <v>12.34</v>
      </c>
      <c r="L53" s="55">
        <v>12.84</v>
      </c>
      <c r="M53" s="56" t="s">
        <v>42</v>
      </c>
      <c r="N53" s="51">
        <v>0.03731</v>
      </c>
    </row>
    <row r="54" s="2" customFormat="1" customHeight="1" spans="1:14">
      <c r="A54" s="30"/>
      <c r="B54" s="31"/>
      <c r="C54" s="30"/>
      <c r="D54" s="32"/>
      <c r="E54" s="39"/>
      <c r="F54" s="33"/>
      <c r="G54" s="36"/>
      <c r="H54" s="29"/>
      <c r="I54" s="54">
        <v>2000</v>
      </c>
      <c r="J54" s="54" t="s">
        <v>240</v>
      </c>
      <c r="K54" s="55">
        <f t="shared" si="0"/>
        <v>12.34</v>
      </c>
      <c r="L54" s="55">
        <v>12.84</v>
      </c>
      <c r="M54" s="56" t="s">
        <v>42</v>
      </c>
      <c r="N54" s="51">
        <v>0.03731</v>
      </c>
    </row>
    <row r="55" s="2" customFormat="1" customHeight="1" spans="1:14">
      <c r="A55" s="30"/>
      <c r="B55" s="31"/>
      <c r="C55" s="30"/>
      <c r="D55" s="32"/>
      <c r="E55" s="77"/>
      <c r="F55" s="33"/>
      <c r="G55" s="36"/>
      <c r="H55" s="29">
        <v>50</v>
      </c>
      <c r="I55" s="54">
        <v>589</v>
      </c>
      <c r="J55" s="54" t="s">
        <v>241</v>
      </c>
      <c r="K55" s="55">
        <f t="shared" si="0"/>
        <v>3.63413</v>
      </c>
      <c r="L55" s="55">
        <v>4.13413</v>
      </c>
      <c r="M55" s="56" t="s">
        <v>42</v>
      </c>
      <c r="N55" s="51">
        <v>0.03731</v>
      </c>
    </row>
    <row r="56" s="2" customFormat="1" customHeight="1" spans="1:14">
      <c r="A56" s="78" t="s">
        <v>35</v>
      </c>
      <c r="B56" s="79" t="s">
        <v>242</v>
      </c>
      <c r="C56" s="78" t="s">
        <v>37</v>
      </c>
      <c r="D56" s="80" t="s">
        <v>38</v>
      </c>
      <c r="E56" s="26" t="s">
        <v>103</v>
      </c>
      <c r="F56" s="38" t="s">
        <v>191</v>
      </c>
      <c r="G56" s="28">
        <v>1020</v>
      </c>
      <c r="H56" s="29">
        <v>30</v>
      </c>
      <c r="I56" s="54">
        <v>1050</v>
      </c>
      <c r="J56" s="54" t="s">
        <v>243</v>
      </c>
      <c r="K56" s="55">
        <v>2.5095</v>
      </c>
      <c r="L56" s="55">
        <v>3.0095</v>
      </c>
      <c r="M56" s="100" t="s">
        <v>117</v>
      </c>
      <c r="N56" s="51">
        <f>0.7*0.16*0.185</f>
        <v>0.02072</v>
      </c>
    </row>
    <row r="57" s="2" customFormat="1" customHeight="1" spans="1:14">
      <c r="A57" s="23" t="s">
        <v>35</v>
      </c>
      <c r="B57" s="24" t="s">
        <v>242</v>
      </c>
      <c r="C57" s="23" t="s">
        <v>37</v>
      </c>
      <c r="D57" s="25" t="s">
        <v>38</v>
      </c>
      <c r="E57" s="82" t="s">
        <v>103</v>
      </c>
      <c r="F57" s="27" t="s">
        <v>40</v>
      </c>
      <c r="G57" s="35">
        <v>19692</v>
      </c>
      <c r="H57" s="29"/>
      <c r="I57" s="54">
        <v>7000</v>
      </c>
      <c r="J57" s="54" t="s">
        <v>244</v>
      </c>
      <c r="K57" s="55">
        <f>I57*0.00239</f>
        <v>16.73</v>
      </c>
      <c r="L57" s="55">
        <v>17.23</v>
      </c>
      <c r="M57" s="56" t="s">
        <v>105</v>
      </c>
      <c r="N57" s="51">
        <v>0.040508</v>
      </c>
    </row>
    <row r="58" s="2" customFormat="1" customHeight="1" spans="1:14">
      <c r="A58" s="30"/>
      <c r="B58" s="31"/>
      <c r="C58" s="30"/>
      <c r="D58" s="32"/>
      <c r="E58" s="96"/>
      <c r="F58" s="33"/>
      <c r="G58" s="36"/>
      <c r="H58" s="29"/>
      <c r="I58" s="54">
        <v>7000</v>
      </c>
      <c r="J58" s="54" t="s">
        <v>245</v>
      </c>
      <c r="K58" s="55">
        <f t="shared" ref="K58:K69" si="4">I58*0.00239</f>
        <v>16.73</v>
      </c>
      <c r="L58" s="55">
        <v>17.23</v>
      </c>
      <c r="M58" s="56" t="s">
        <v>105</v>
      </c>
      <c r="N58" s="51">
        <v>0.040508</v>
      </c>
    </row>
    <row r="59" s="2" customFormat="1" customHeight="1" spans="1:14">
      <c r="A59" s="30"/>
      <c r="B59" s="31"/>
      <c r="C59" s="30"/>
      <c r="D59" s="32"/>
      <c r="E59" s="96"/>
      <c r="F59" s="33"/>
      <c r="G59" s="36"/>
      <c r="H59" s="29">
        <v>50</v>
      </c>
      <c r="I59" s="54">
        <v>5742</v>
      </c>
      <c r="J59" s="54" t="s">
        <v>246</v>
      </c>
      <c r="K59" s="55">
        <f t="shared" si="4"/>
        <v>13.72338</v>
      </c>
      <c r="L59" s="55">
        <v>14.22338</v>
      </c>
      <c r="M59" s="56" t="s">
        <v>105</v>
      </c>
      <c r="N59" s="51">
        <v>0.040508</v>
      </c>
    </row>
    <row r="60" s="2" customFormat="1" customHeight="1" spans="1:14">
      <c r="A60" s="23" t="s">
        <v>35</v>
      </c>
      <c r="B60" s="24" t="s">
        <v>242</v>
      </c>
      <c r="C60" s="23" t="s">
        <v>37</v>
      </c>
      <c r="D60" s="25" t="s">
        <v>38</v>
      </c>
      <c r="E60" s="82" t="s">
        <v>103</v>
      </c>
      <c r="F60" s="27" t="s">
        <v>49</v>
      </c>
      <c r="G60" s="35">
        <v>22492</v>
      </c>
      <c r="H60" s="29"/>
      <c r="I60" s="54">
        <v>7000</v>
      </c>
      <c r="J60" s="54" t="s">
        <v>247</v>
      </c>
      <c r="K60" s="55">
        <f t="shared" si="4"/>
        <v>16.73</v>
      </c>
      <c r="L60" s="55">
        <v>17.23</v>
      </c>
      <c r="M60" s="56" t="s">
        <v>105</v>
      </c>
      <c r="N60" s="51">
        <v>0.040508</v>
      </c>
    </row>
    <row r="61" s="2" customFormat="1" customHeight="1" spans="1:14">
      <c r="A61" s="30"/>
      <c r="B61" s="31"/>
      <c r="C61" s="30"/>
      <c r="D61" s="32"/>
      <c r="E61" s="96"/>
      <c r="F61" s="33"/>
      <c r="G61" s="36"/>
      <c r="H61" s="29"/>
      <c r="I61" s="54">
        <v>7000</v>
      </c>
      <c r="J61" s="54" t="s">
        <v>248</v>
      </c>
      <c r="K61" s="55">
        <f t="shared" si="4"/>
        <v>16.73</v>
      </c>
      <c r="L61" s="55">
        <v>17.23</v>
      </c>
      <c r="M61" s="56" t="s">
        <v>105</v>
      </c>
      <c r="N61" s="51">
        <v>0.040508</v>
      </c>
    </row>
    <row r="62" s="2" customFormat="1" customHeight="1" spans="1:14">
      <c r="A62" s="30"/>
      <c r="B62" s="31"/>
      <c r="C62" s="30"/>
      <c r="D62" s="32"/>
      <c r="E62" s="96"/>
      <c r="F62" s="33"/>
      <c r="G62" s="36"/>
      <c r="H62" s="29"/>
      <c r="I62" s="54">
        <v>7000</v>
      </c>
      <c r="J62" s="54" t="s">
        <v>249</v>
      </c>
      <c r="K62" s="55">
        <f t="shared" si="4"/>
        <v>16.73</v>
      </c>
      <c r="L62" s="55">
        <v>17.23</v>
      </c>
      <c r="M62" s="56" t="s">
        <v>105</v>
      </c>
      <c r="N62" s="51">
        <v>0.040508</v>
      </c>
    </row>
    <row r="63" s="2" customFormat="1" customHeight="1" spans="1:14">
      <c r="A63" s="30"/>
      <c r="B63" s="31"/>
      <c r="C63" s="30"/>
      <c r="D63" s="32"/>
      <c r="E63" s="96"/>
      <c r="F63" s="33"/>
      <c r="G63" s="36"/>
      <c r="H63" s="29">
        <v>50</v>
      </c>
      <c r="I63" s="54">
        <v>1542</v>
      </c>
      <c r="J63" s="54" t="s">
        <v>250</v>
      </c>
      <c r="K63" s="55">
        <f t="shared" si="4"/>
        <v>3.68538</v>
      </c>
      <c r="L63" s="55">
        <v>4.18538</v>
      </c>
      <c r="M63" s="100" t="s">
        <v>117</v>
      </c>
      <c r="N63" s="51">
        <f>0.7*0.16*0.185</f>
        <v>0.02072</v>
      </c>
    </row>
    <row r="64" s="2" customFormat="1" customHeight="1" spans="1:14">
      <c r="A64" s="23" t="s">
        <v>35</v>
      </c>
      <c r="B64" s="24" t="s">
        <v>242</v>
      </c>
      <c r="C64" s="23" t="s">
        <v>37</v>
      </c>
      <c r="D64" s="25" t="s">
        <v>38</v>
      </c>
      <c r="E64" s="82" t="s">
        <v>103</v>
      </c>
      <c r="F64" s="27" t="s">
        <v>57</v>
      </c>
      <c r="G64" s="35">
        <v>18116</v>
      </c>
      <c r="H64" s="29"/>
      <c r="I64" s="54">
        <v>7000</v>
      </c>
      <c r="J64" s="54" t="s">
        <v>251</v>
      </c>
      <c r="K64" s="55">
        <f t="shared" si="4"/>
        <v>16.73</v>
      </c>
      <c r="L64" s="55">
        <v>17.23</v>
      </c>
      <c r="M64" s="56" t="s">
        <v>105</v>
      </c>
      <c r="N64" s="51">
        <v>0.040508</v>
      </c>
    </row>
    <row r="65" s="2" customFormat="1" customHeight="1" spans="1:14">
      <c r="A65" s="30"/>
      <c r="B65" s="31"/>
      <c r="C65" s="30"/>
      <c r="D65" s="32"/>
      <c r="E65" s="96"/>
      <c r="F65" s="33"/>
      <c r="G65" s="36"/>
      <c r="H65" s="29"/>
      <c r="I65" s="54">
        <v>7000</v>
      </c>
      <c r="J65" s="54" t="s">
        <v>252</v>
      </c>
      <c r="K65" s="55">
        <f t="shared" si="4"/>
        <v>16.73</v>
      </c>
      <c r="L65" s="55">
        <v>17.23</v>
      </c>
      <c r="M65" s="56" t="s">
        <v>105</v>
      </c>
      <c r="N65" s="51">
        <v>0.040508</v>
      </c>
    </row>
    <row r="66" s="2" customFormat="1" customHeight="1" spans="1:14">
      <c r="A66" s="30"/>
      <c r="B66" s="31"/>
      <c r="C66" s="30"/>
      <c r="D66" s="32"/>
      <c r="E66" s="96"/>
      <c r="F66" s="33"/>
      <c r="G66" s="36"/>
      <c r="H66" s="29">
        <v>50</v>
      </c>
      <c r="I66" s="54">
        <v>4166</v>
      </c>
      <c r="J66" s="54" t="s">
        <v>253</v>
      </c>
      <c r="K66" s="55">
        <f t="shared" si="4"/>
        <v>9.95674</v>
      </c>
      <c r="L66" s="55">
        <v>10.45674</v>
      </c>
      <c r="M66" s="56" t="s">
        <v>105</v>
      </c>
      <c r="N66" s="51">
        <v>0.040508</v>
      </c>
    </row>
    <row r="67" s="2" customFormat="1" customHeight="1" spans="1:14">
      <c r="A67" s="23" t="s">
        <v>35</v>
      </c>
      <c r="B67" s="24" t="s">
        <v>242</v>
      </c>
      <c r="C67" s="23" t="s">
        <v>37</v>
      </c>
      <c r="D67" s="25" t="s">
        <v>38</v>
      </c>
      <c r="E67" s="82" t="s">
        <v>103</v>
      </c>
      <c r="F67" s="27" t="s">
        <v>64</v>
      </c>
      <c r="G67" s="35">
        <v>13332</v>
      </c>
      <c r="H67" s="37"/>
      <c r="I67" s="54">
        <v>7000</v>
      </c>
      <c r="J67" s="54" t="s">
        <v>254</v>
      </c>
      <c r="K67" s="55">
        <f t="shared" si="4"/>
        <v>16.73</v>
      </c>
      <c r="L67" s="55">
        <v>17.23</v>
      </c>
      <c r="M67" s="56" t="s">
        <v>105</v>
      </c>
      <c r="N67" s="51">
        <v>0.040508</v>
      </c>
    </row>
    <row r="68" s="2" customFormat="1" customHeight="1" spans="1:14">
      <c r="A68" s="30"/>
      <c r="B68" s="31"/>
      <c r="C68" s="30"/>
      <c r="D68" s="32"/>
      <c r="E68" s="96"/>
      <c r="F68" s="33"/>
      <c r="G68" s="36"/>
      <c r="H68" s="37">
        <v>50</v>
      </c>
      <c r="I68" s="54">
        <v>6382</v>
      </c>
      <c r="J68" s="54" t="s">
        <v>255</v>
      </c>
      <c r="K68" s="55">
        <f t="shared" si="4"/>
        <v>15.25298</v>
      </c>
      <c r="L68" s="55">
        <v>15.75298</v>
      </c>
      <c r="M68" s="56" t="s">
        <v>105</v>
      </c>
      <c r="N68" s="51">
        <v>0.040508</v>
      </c>
    </row>
    <row r="69" s="2" customFormat="1" customHeight="1" spans="1:14">
      <c r="A69" s="23" t="s">
        <v>35</v>
      </c>
      <c r="B69" s="24" t="s">
        <v>242</v>
      </c>
      <c r="C69" s="23" t="s">
        <v>37</v>
      </c>
      <c r="D69" s="25" t="s">
        <v>38</v>
      </c>
      <c r="E69" s="82" t="s">
        <v>103</v>
      </c>
      <c r="F69" s="27" t="s">
        <v>70</v>
      </c>
      <c r="G69" s="35">
        <v>7094</v>
      </c>
      <c r="H69" s="37">
        <v>30</v>
      </c>
      <c r="I69" s="54">
        <v>7124</v>
      </c>
      <c r="J69" s="54" t="s">
        <v>256</v>
      </c>
      <c r="K69" s="55">
        <f t="shared" si="4"/>
        <v>17.02636</v>
      </c>
      <c r="L69" s="55">
        <v>17.52636</v>
      </c>
      <c r="M69" s="56" t="s">
        <v>105</v>
      </c>
      <c r="N69" s="51">
        <v>0.040508</v>
      </c>
    </row>
    <row r="70" s="2" customFormat="1" customHeight="1" spans="1:15">
      <c r="A70" s="25" t="s">
        <v>35</v>
      </c>
      <c r="B70" s="41" t="s">
        <v>123</v>
      </c>
      <c r="C70" s="23" t="s">
        <v>37</v>
      </c>
      <c r="D70" s="25" t="s">
        <v>38</v>
      </c>
      <c r="E70" s="101"/>
      <c r="F70" s="102"/>
      <c r="G70" s="103">
        <v>163492</v>
      </c>
      <c r="H70" s="45">
        <v>332</v>
      </c>
      <c r="I70" s="58">
        <f>G70+H70</f>
        <v>163824</v>
      </c>
      <c r="J70" s="59" t="s">
        <v>257</v>
      </c>
      <c r="K70" s="60">
        <f>51.2*0.463</f>
        <v>23.7056</v>
      </c>
      <c r="L70" s="55">
        <v>18.52636</v>
      </c>
      <c r="M70" s="61" t="s">
        <v>125</v>
      </c>
      <c r="N70" s="51">
        <f>0.35*0.35*0.31</f>
        <v>0.037975</v>
      </c>
      <c r="O70" s="57"/>
    </row>
    <row r="71" s="2" customFormat="1" customHeight="1" spans="1:15">
      <c r="A71" s="63"/>
      <c r="B71" s="64"/>
      <c r="C71" s="63"/>
      <c r="D71" s="63"/>
      <c r="E71" s="65"/>
      <c r="F71" s="66"/>
      <c r="G71" s="67"/>
      <c r="H71" s="45"/>
      <c r="I71" s="58"/>
      <c r="J71" s="58"/>
      <c r="K71" s="60"/>
      <c r="L71" s="60"/>
      <c r="M71" s="72"/>
      <c r="N71" s="51"/>
      <c r="O71" s="57"/>
    </row>
    <row r="72" s="2" customFormat="1" ht="19" customHeight="1" spans="1:15">
      <c r="A72" s="68"/>
      <c r="B72" s="69"/>
      <c r="C72" s="68"/>
      <c r="D72" s="68"/>
      <c r="E72" s="70"/>
      <c r="F72" s="71"/>
      <c r="G72" s="58"/>
      <c r="H72" s="45"/>
      <c r="I72" s="58">
        <f>SUM(I8:I71)</f>
        <v>328136</v>
      </c>
      <c r="J72" s="73" t="s">
        <v>258</v>
      </c>
      <c r="K72" s="60">
        <f>SUM(K8:K71)</f>
        <v>727.52796</v>
      </c>
      <c r="L72" s="60">
        <f>SUM(L8:L71)</f>
        <v>753.34872</v>
      </c>
      <c r="M72" s="74"/>
      <c r="N72" s="51">
        <f>SUM(N8:N71)</f>
        <v>2.356391</v>
      </c>
      <c r="O72" s="57"/>
    </row>
    <row r="73" s="1" customFormat="1" spans="8:12">
      <c r="H73" s="3"/>
      <c r="I73" s="75"/>
      <c r="J73" s="75"/>
      <c r="K73" s="4"/>
      <c r="L73" s="4"/>
    </row>
    <row r="74" s="1" customFormat="1" spans="8:12">
      <c r="H74" s="3"/>
      <c r="K74" s="4"/>
      <c r="L74" s="4"/>
    </row>
    <row r="75" s="1" customFormat="1" spans="8:12">
      <c r="H75" s="47"/>
      <c r="K75" s="4"/>
      <c r="L75" s="4"/>
    </row>
    <row r="76" s="1" customFormat="1" spans="8:12">
      <c r="H76" s="3"/>
      <c r="K76" s="4"/>
      <c r="L76" s="4"/>
    </row>
    <row r="77" s="1" customFormat="1" spans="11:12">
      <c r="K77" s="4"/>
      <c r="L77" s="4"/>
    </row>
    <row r="78" s="1" customFormat="1" spans="8:12">
      <c r="H78" s="3"/>
      <c r="K78" s="4"/>
      <c r="L78" s="4"/>
    </row>
    <row r="80" s="1" customFormat="1" spans="8:12">
      <c r="H80" s="3"/>
      <c r="K80" s="4"/>
      <c r="L80" s="4"/>
    </row>
  </sheetData>
  <mergeCells count="101">
    <mergeCell ref="A1:M1"/>
    <mergeCell ref="A2:M2"/>
    <mergeCell ref="F3:G3"/>
    <mergeCell ref="A9:A14"/>
    <mergeCell ref="A15:A20"/>
    <mergeCell ref="A21:A25"/>
    <mergeCell ref="A26:A29"/>
    <mergeCell ref="A30:A31"/>
    <mergeCell ref="A33:A37"/>
    <mergeCell ref="A38:A43"/>
    <mergeCell ref="A44:A48"/>
    <mergeCell ref="A49:A52"/>
    <mergeCell ref="A53:A55"/>
    <mergeCell ref="A57:A59"/>
    <mergeCell ref="A60:A63"/>
    <mergeCell ref="A64:A66"/>
    <mergeCell ref="A67:A68"/>
    <mergeCell ref="B9:B14"/>
    <mergeCell ref="B15:B20"/>
    <mergeCell ref="B21:B25"/>
    <mergeCell ref="B26:B29"/>
    <mergeCell ref="B30:B31"/>
    <mergeCell ref="B33:B37"/>
    <mergeCell ref="B38:B43"/>
    <mergeCell ref="B44:B48"/>
    <mergeCell ref="B49:B52"/>
    <mergeCell ref="B53:B55"/>
    <mergeCell ref="B57:B59"/>
    <mergeCell ref="B60:B63"/>
    <mergeCell ref="B64:B66"/>
    <mergeCell ref="B67:B68"/>
    <mergeCell ref="C9:C14"/>
    <mergeCell ref="C15:C20"/>
    <mergeCell ref="C21:C25"/>
    <mergeCell ref="C26:C29"/>
    <mergeCell ref="C30:C31"/>
    <mergeCell ref="C33:C37"/>
    <mergeCell ref="C38:C43"/>
    <mergeCell ref="C44:C48"/>
    <mergeCell ref="C49:C52"/>
    <mergeCell ref="C53:C55"/>
    <mergeCell ref="C57:C59"/>
    <mergeCell ref="C60:C63"/>
    <mergeCell ref="C64:C66"/>
    <mergeCell ref="C67:C68"/>
    <mergeCell ref="D9:D14"/>
    <mergeCell ref="D15:D20"/>
    <mergeCell ref="D21:D25"/>
    <mergeCell ref="D26:D29"/>
    <mergeCell ref="D30:D31"/>
    <mergeCell ref="D33:D37"/>
    <mergeCell ref="D38:D43"/>
    <mergeCell ref="D44:D48"/>
    <mergeCell ref="D49:D52"/>
    <mergeCell ref="D53:D55"/>
    <mergeCell ref="D57:D59"/>
    <mergeCell ref="D60:D63"/>
    <mergeCell ref="D64:D66"/>
    <mergeCell ref="D67:D68"/>
    <mergeCell ref="E9:E14"/>
    <mergeCell ref="E15:E20"/>
    <mergeCell ref="E21:E25"/>
    <mergeCell ref="E26:E29"/>
    <mergeCell ref="E30:E31"/>
    <mergeCell ref="E33:E37"/>
    <mergeCell ref="E38:E43"/>
    <mergeCell ref="E44:E48"/>
    <mergeCell ref="E49:E52"/>
    <mergeCell ref="E53:E55"/>
    <mergeCell ref="E57:E59"/>
    <mergeCell ref="E60:E63"/>
    <mergeCell ref="E64:E66"/>
    <mergeCell ref="E67:E68"/>
    <mergeCell ref="F9:F14"/>
    <mergeCell ref="F15:F20"/>
    <mergeCell ref="F21:F25"/>
    <mergeCell ref="F26:F29"/>
    <mergeCell ref="F30:F31"/>
    <mergeCell ref="F33:F37"/>
    <mergeCell ref="F38:F43"/>
    <mergeCell ref="F44:F48"/>
    <mergeCell ref="F49:F52"/>
    <mergeCell ref="F53:F55"/>
    <mergeCell ref="F57:F59"/>
    <mergeCell ref="F60:F63"/>
    <mergeCell ref="F64:F66"/>
    <mergeCell ref="F67:F68"/>
    <mergeCell ref="G9:G14"/>
    <mergeCell ref="G15:G20"/>
    <mergeCell ref="G21:G25"/>
    <mergeCell ref="G26:G29"/>
    <mergeCell ref="G30:G31"/>
    <mergeCell ref="G33:G37"/>
    <mergeCell ref="G38:G43"/>
    <mergeCell ref="G44:G48"/>
    <mergeCell ref="G49:G52"/>
    <mergeCell ref="G53:G55"/>
    <mergeCell ref="G57:G59"/>
    <mergeCell ref="G60:G63"/>
    <mergeCell ref="G64:G66"/>
    <mergeCell ref="G67:G68"/>
  </mergeCells>
  <printOptions horizontalCentered="1" verticalCentered="1"/>
  <pageMargins left="0.00347222222222222" right="0.00347222222222222" top="0.00347222222222222" bottom="0.00347222222222222" header="0.5" footer="0.5"/>
  <pageSetup paperSize="8" scale="99" orientation="portrait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selection activeCell="O23" sqref="O23"/>
    </sheetView>
  </sheetViews>
  <sheetFormatPr defaultColWidth="18" defaultRowHeight="15"/>
  <cols>
    <col min="1" max="1" width="9.875" style="1" customWidth="1"/>
    <col min="2" max="2" width="20.75" style="1" customWidth="1"/>
    <col min="3" max="3" width="10.5" style="1" customWidth="1"/>
    <col min="4" max="4" width="10.875" style="1" customWidth="1"/>
    <col min="5" max="5" width="18.875" style="1" customWidth="1"/>
    <col min="6" max="6" width="5.5" style="1" customWidth="1"/>
    <col min="7" max="7" width="8.87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10.0916666666667" style="4" customWidth="1"/>
    <col min="13" max="13" width="11.5" style="1" customWidth="1"/>
    <col min="14" max="14" width="22.625" style="1" customWidth="1"/>
    <col min="15" max="16384" width="18" style="1"/>
  </cols>
  <sheetData>
    <row r="1" s="1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46"/>
      <c r="J1" s="46"/>
      <c r="K1" s="6"/>
      <c r="L1" s="6"/>
      <c r="M1" s="6"/>
    </row>
    <row r="2" s="1" customFormat="1" ht="25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15.75" spans="5:12">
      <c r="E3" s="8" t="s">
        <v>2</v>
      </c>
      <c r="F3" s="9" t="s">
        <v>3</v>
      </c>
      <c r="G3" s="9"/>
      <c r="H3" s="10"/>
      <c r="I3" s="47"/>
      <c r="J3" s="47"/>
      <c r="K3" s="4"/>
      <c r="L3" s="4"/>
    </row>
    <row r="4" s="1" customFormat="1" ht="19.5" customHeight="1" spans="5:14">
      <c r="E4" s="76" t="s">
        <v>259</v>
      </c>
      <c r="F4" s="12" t="s">
        <v>260</v>
      </c>
      <c r="G4" s="13"/>
      <c r="H4" s="3"/>
      <c r="I4" s="83" t="s">
        <v>261</v>
      </c>
      <c r="J4" s="2"/>
      <c r="K4" s="84"/>
      <c r="L4" s="85"/>
      <c r="M4" s="2"/>
      <c r="N4" s="2"/>
    </row>
    <row r="5" s="1" customFormat="1" hidden="1" spans="2:12">
      <c r="B5" s="14"/>
      <c r="H5" s="3"/>
      <c r="I5" s="1">
        <v>18651129368</v>
      </c>
      <c r="K5" s="4"/>
      <c r="L5" s="4"/>
    </row>
    <row r="6" s="2" customFormat="1" ht="38.25" spans="1:14">
      <c r="A6" s="15" t="s">
        <v>7</v>
      </c>
      <c r="B6" s="16" t="s">
        <v>8</v>
      </c>
      <c r="C6" s="16" t="s">
        <v>9</v>
      </c>
      <c r="D6" s="16" t="s">
        <v>10</v>
      </c>
      <c r="E6" s="17" t="s">
        <v>11</v>
      </c>
      <c r="F6" s="17" t="s">
        <v>12</v>
      </c>
      <c r="G6" s="18" t="s">
        <v>13</v>
      </c>
      <c r="H6" s="18" t="s">
        <v>14</v>
      </c>
      <c r="I6" s="49" t="s">
        <v>15</v>
      </c>
      <c r="J6" s="22" t="s">
        <v>16</v>
      </c>
      <c r="K6" s="50" t="s">
        <v>17</v>
      </c>
      <c r="L6" s="50" t="s">
        <v>18</v>
      </c>
      <c r="M6" s="16" t="s">
        <v>19</v>
      </c>
      <c r="N6" s="51" t="s">
        <v>20</v>
      </c>
    </row>
    <row r="7" s="2" customFormat="1" ht="32.25" customHeight="1" spans="1:14">
      <c r="A7" s="15" t="s">
        <v>21</v>
      </c>
      <c r="B7" s="19" t="s">
        <v>22</v>
      </c>
      <c r="C7" s="20" t="s">
        <v>23</v>
      </c>
      <c r="D7" s="21" t="s">
        <v>24</v>
      </c>
      <c r="E7" s="22" t="s">
        <v>25</v>
      </c>
      <c r="F7" s="22" t="s">
        <v>26</v>
      </c>
      <c r="G7" s="18" t="s">
        <v>27</v>
      </c>
      <c r="H7" s="18" t="s">
        <v>28</v>
      </c>
      <c r="I7" s="52" t="s">
        <v>29</v>
      </c>
      <c r="J7" s="53" t="s">
        <v>30</v>
      </c>
      <c r="K7" s="50" t="s">
        <v>31</v>
      </c>
      <c r="L7" s="50" t="s">
        <v>32</v>
      </c>
      <c r="M7" s="16" t="s">
        <v>33</v>
      </c>
      <c r="N7" s="51" t="s">
        <v>34</v>
      </c>
    </row>
    <row r="8" s="2" customFormat="1" ht="25" customHeight="1" spans="1:14">
      <c r="A8" s="23" t="s">
        <v>35</v>
      </c>
      <c r="B8" s="24" t="s">
        <v>262</v>
      </c>
      <c r="C8" s="23" t="s">
        <v>37</v>
      </c>
      <c r="D8" s="25" t="s">
        <v>38</v>
      </c>
      <c r="E8" s="77" t="s">
        <v>263</v>
      </c>
      <c r="F8" s="27"/>
      <c r="G8" s="35">
        <v>1800</v>
      </c>
      <c r="H8" s="29">
        <v>50</v>
      </c>
      <c r="I8" s="54">
        <f>G8+H8</f>
        <v>1850</v>
      </c>
      <c r="J8" s="153" t="s">
        <v>264</v>
      </c>
      <c r="K8" s="55">
        <f>I8*0.00617</f>
        <v>11.4145</v>
      </c>
      <c r="L8" s="55">
        <f>K8+0.5</f>
        <v>11.9145</v>
      </c>
      <c r="M8" s="56" t="s">
        <v>42</v>
      </c>
      <c r="N8" s="51">
        <f>0.7*0.26*0.205</f>
        <v>0.03731</v>
      </c>
    </row>
    <row r="9" s="2" customFormat="1" ht="25" customHeight="1" spans="1:14">
      <c r="A9" s="78" t="s">
        <v>35</v>
      </c>
      <c r="B9" s="79" t="s">
        <v>265</v>
      </c>
      <c r="C9" s="78" t="s">
        <v>37</v>
      </c>
      <c r="D9" s="80" t="s">
        <v>38</v>
      </c>
      <c r="E9" s="81" t="s">
        <v>103</v>
      </c>
      <c r="F9" s="38" t="s">
        <v>191</v>
      </c>
      <c r="G9" s="28">
        <v>300</v>
      </c>
      <c r="H9" s="29">
        <v>30</v>
      </c>
      <c r="I9" s="54">
        <f t="shared" ref="I9:I15" si="0">G9+H9</f>
        <v>330</v>
      </c>
      <c r="J9" s="153" t="s">
        <v>266</v>
      </c>
      <c r="K9" s="55">
        <f>1980*0.00239+0.47</f>
        <v>5.2022</v>
      </c>
      <c r="L9" s="55">
        <f>K9+0.5</f>
        <v>5.7022</v>
      </c>
      <c r="M9" s="87" t="s">
        <v>117</v>
      </c>
      <c r="N9" s="88">
        <f>0.7*0.16*0.185</f>
        <v>0.02072</v>
      </c>
    </row>
    <row r="10" s="2" customFormat="1" ht="25" customHeight="1" spans="1:14">
      <c r="A10" s="23" t="s">
        <v>35</v>
      </c>
      <c r="B10" s="24" t="s">
        <v>265</v>
      </c>
      <c r="C10" s="23" t="s">
        <v>37</v>
      </c>
      <c r="D10" s="25" t="s">
        <v>38</v>
      </c>
      <c r="E10" s="82" t="s">
        <v>103</v>
      </c>
      <c r="F10" s="27" t="s">
        <v>40</v>
      </c>
      <c r="G10" s="35">
        <v>300</v>
      </c>
      <c r="H10" s="29">
        <v>30</v>
      </c>
      <c r="I10" s="54">
        <f t="shared" si="0"/>
        <v>330</v>
      </c>
      <c r="J10" s="89"/>
      <c r="K10" s="90"/>
      <c r="L10" s="90"/>
      <c r="M10" s="91"/>
      <c r="N10" s="88"/>
    </row>
    <row r="11" s="2" customFormat="1" ht="25" customHeight="1" spans="1:14">
      <c r="A11" s="23" t="s">
        <v>35</v>
      </c>
      <c r="B11" s="24" t="s">
        <v>265</v>
      </c>
      <c r="C11" s="23" t="s">
        <v>37</v>
      </c>
      <c r="D11" s="25" t="s">
        <v>38</v>
      </c>
      <c r="E11" s="82" t="s">
        <v>103</v>
      </c>
      <c r="F11" s="27" t="s">
        <v>49</v>
      </c>
      <c r="G11" s="35">
        <v>300</v>
      </c>
      <c r="H11" s="29">
        <v>30</v>
      </c>
      <c r="I11" s="54">
        <f t="shared" si="0"/>
        <v>330</v>
      </c>
      <c r="J11" s="89"/>
      <c r="K11" s="90"/>
      <c r="L11" s="90"/>
      <c r="M11" s="91"/>
      <c r="N11" s="88"/>
    </row>
    <row r="12" s="2" customFormat="1" ht="25" customHeight="1" spans="1:14">
      <c r="A12" s="23" t="s">
        <v>35</v>
      </c>
      <c r="B12" s="24" t="s">
        <v>265</v>
      </c>
      <c r="C12" s="23" t="s">
        <v>37</v>
      </c>
      <c r="D12" s="25" t="s">
        <v>38</v>
      </c>
      <c r="E12" s="82" t="s">
        <v>103</v>
      </c>
      <c r="F12" s="27" t="s">
        <v>57</v>
      </c>
      <c r="G12" s="35">
        <v>300</v>
      </c>
      <c r="H12" s="29">
        <v>30</v>
      </c>
      <c r="I12" s="54">
        <f t="shared" si="0"/>
        <v>330</v>
      </c>
      <c r="J12" s="89"/>
      <c r="K12" s="90"/>
      <c r="L12" s="90"/>
      <c r="M12" s="91"/>
      <c r="N12" s="88"/>
    </row>
    <row r="13" s="2" customFormat="1" ht="25" customHeight="1" spans="1:14">
      <c r="A13" s="23" t="s">
        <v>35</v>
      </c>
      <c r="B13" s="24" t="s">
        <v>265</v>
      </c>
      <c r="C13" s="23" t="s">
        <v>37</v>
      </c>
      <c r="D13" s="25" t="s">
        <v>38</v>
      </c>
      <c r="E13" s="82" t="s">
        <v>103</v>
      </c>
      <c r="F13" s="38" t="s">
        <v>64</v>
      </c>
      <c r="G13" s="35">
        <v>300</v>
      </c>
      <c r="H13" s="29">
        <v>30</v>
      </c>
      <c r="I13" s="54">
        <f t="shared" si="0"/>
        <v>330</v>
      </c>
      <c r="J13" s="89"/>
      <c r="K13" s="90"/>
      <c r="L13" s="90"/>
      <c r="M13" s="91"/>
      <c r="N13" s="88"/>
    </row>
    <row r="14" s="2" customFormat="1" ht="25" customHeight="1" spans="1:14">
      <c r="A14" s="23" t="s">
        <v>35</v>
      </c>
      <c r="B14" s="24" t="s">
        <v>265</v>
      </c>
      <c r="C14" s="23" t="s">
        <v>37</v>
      </c>
      <c r="D14" s="25" t="s">
        <v>38</v>
      </c>
      <c r="E14" s="82" t="s">
        <v>103</v>
      </c>
      <c r="F14" s="27" t="s">
        <v>70</v>
      </c>
      <c r="G14" s="35">
        <v>300</v>
      </c>
      <c r="H14" s="29">
        <v>30</v>
      </c>
      <c r="I14" s="54">
        <f t="shared" si="0"/>
        <v>330</v>
      </c>
      <c r="J14" s="89"/>
      <c r="K14" s="90"/>
      <c r="L14" s="90"/>
      <c r="M14" s="91"/>
      <c r="N14" s="88"/>
    </row>
    <row r="15" s="2" customFormat="1" ht="25" customHeight="1" spans="1:14">
      <c r="A15" s="25" t="s">
        <v>35</v>
      </c>
      <c r="B15" s="41" t="s">
        <v>123</v>
      </c>
      <c r="C15" s="23" t="s">
        <v>37</v>
      </c>
      <c r="D15" s="25" t="s">
        <v>38</v>
      </c>
      <c r="E15" s="42"/>
      <c r="F15" s="43"/>
      <c r="G15" s="44">
        <v>3600</v>
      </c>
      <c r="H15" s="45">
        <v>64</v>
      </c>
      <c r="I15" s="54">
        <f t="shared" si="0"/>
        <v>3664</v>
      </c>
      <c r="J15" s="89"/>
      <c r="K15" s="92"/>
      <c r="L15" s="92"/>
      <c r="M15" s="93"/>
      <c r="N15" s="88"/>
    </row>
    <row r="16" s="2" customFormat="1" customHeight="1" spans="1:14">
      <c r="A16" s="63"/>
      <c r="B16" s="64"/>
      <c r="C16" s="63"/>
      <c r="D16" s="63"/>
      <c r="E16" s="65"/>
      <c r="F16" s="66"/>
      <c r="G16" s="67"/>
      <c r="H16" s="45"/>
      <c r="I16" s="58"/>
      <c r="J16" s="58"/>
      <c r="K16" s="60"/>
      <c r="L16" s="60"/>
      <c r="M16" s="72"/>
      <c r="N16" s="51"/>
    </row>
    <row r="17" s="2" customFormat="1" ht="19" customHeight="1" spans="1:14">
      <c r="A17" s="68"/>
      <c r="B17" s="69"/>
      <c r="C17" s="68"/>
      <c r="D17" s="68"/>
      <c r="E17" s="70"/>
      <c r="F17" s="71"/>
      <c r="G17" s="58"/>
      <c r="H17" s="45"/>
      <c r="I17" s="58">
        <f>SUM(I8:I16)</f>
        <v>7494</v>
      </c>
      <c r="J17" s="73" t="s">
        <v>267</v>
      </c>
      <c r="K17" s="60">
        <f>SUM(K8:K16)</f>
        <v>16.6167</v>
      </c>
      <c r="L17" s="60">
        <f>SUM(L8:L16)</f>
        <v>17.6167</v>
      </c>
      <c r="M17" s="74"/>
      <c r="N17" s="51">
        <f>SUM(N8:N16)</f>
        <v>0.05803</v>
      </c>
    </row>
    <row r="18" s="1" customFormat="1" spans="8:12">
      <c r="H18" s="3"/>
      <c r="I18" s="75"/>
      <c r="J18" s="75"/>
      <c r="K18" s="4"/>
      <c r="L18" s="4"/>
    </row>
    <row r="19" s="1" customFormat="1" spans="8:12">
      <c r="H19" s="3"/>
      <c r="K19" s="4"/>
      <c r="L19" s="4"/>
    </row>
    <row r="20" s="1" customFormat="1" spans="8:12">
      <c r="H20" s="47"/>
      <c r="K20" s="4"/>
      <c r="L20" s="4"/>
    </row>
    <row r="21" s="1" customFormat="1" spans="8:12">
      <c r="H21" s="3"/>
      <c r="K21" s="4"/>
      <c r="L21" s="4"/>
    </row>
    <row r="22" s="1" customFormat="1" spans="8:12">
      <c r="H22" s="3"/>
      <c r="K22" s="4"/>
      <c r="L22" s="4"/>
    </row>
    <row r="23" s="1" customFormat="1" spans="8:12">
      <c r="H23" s="3"/>
      <c r="K23" s="4"/>
      <c r="L23" s="4"/>
    </row>
    <row r="25" s="1" customFormat="1" spans="8:12">
      <c r="H25" s="3"/>
      <c r="K25" s="4"/>
      <c r="L25" s="4"/>
    </row>
  </sheetData>
  <mergeCells count="8">
    <mergeCell ref="A1:M1"/>
    <mergeCell ref="A2:M2"/>
    <mergeCell ref="F3:G3"/>
    <mergeCell ref="J9:J15"/>
    <mergeCell ref="K9:K15"/>
    <mergeCell ref="L9:L15"/>
    <mergeCell ref="M9:M15"/>
    <mergeCell ref="N9:N15"/>
  </mergeCells>
  <printOptions horizontalCentered="1" verticalCentered="1"/>
  <pageMargins left="0.751388888888889" right="0.751388888888889" top="1" bottom="1" header="0.5" footer="0.5"/>
  <pageSetup paperSize="8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4"/>
  <sheetViews>
    <sheetView topLeftCell="A33" workbookViewId="0">
      <selection activeCell="J69" sqref="J69"/>
    </sheetView>
  </sheetViews>
  <sheetFormatPr defaultColWidth="18" defaultRowHeight="15"/>
  <cols>
    <col min="1" max="1" width="9.875" style="1" customWidth="1"/>
    <col min="2" max="2" width="20.75" style="1" customWidth="1"/>
    <col min="3" max="3" width="10.5" style="1" customWidth="1"/>
    <col min="4" max="4" width="10.875" style="1" customWidth="1"/>
    <col min="5" max="5" width="18.875" style="1" customWidth="1"/>
    <col min="6" max="6" width="5.5" style="1" customWidth="1"/>
    <col min="7" max="7" width="8.87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10.0916666666667" style="4" customWidth="1"/>
    <col min="13" max="13" width="11.5" style="1" customWidth="1"/>
    <col min="14" max="14" width="9.875" style="1" customWidth="1"/>
    <col min="15" max="16384" width="18" style="1"/>
  </cols>
  <sheetData>
    <row r="1" s="1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46"/>
      <c r="J1" s="46"/>
      <c r="K1" s="6"/>
      <c r="L1" s="6"/>
      <c r="M1" s="6"/>
    </row>
    <row r="2" s="1" customFormat="1" ht="25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15.75" spans="5:12">
      <c r="E3" s="8" t="s">
        <v>2</v>
      </c>
      <c r="F3" s="9" t="s">
        <v>268</v>
      </c>
      <c r="G3" s="9"/>
      <c r="H3" s="10"/>
      <c r="I3" s="47"/>
      <c r="J3" s="47"/>
      <c r="K3" s="4"/>
      <c r="L3" s="4"/>
    </row>
    <row r="4" s="1" customFormat="1" ht="19.5" customHeight="1" spans="5:12">
      <c r="E4" s="11" t="s">
        <v>269</v>
      </c>
      <c r="F4" s="12"/>
      <c r="G4" s="13"/>
      <c r="H4" s="3"/>
      <c r="K4" s="4"/>
      <c r="L4" s="48" t="s">
        <v>6</v>
      </c>
    </row>
    <row r="5" s="1" customFormat="1" hidden="1" spans="2:12">
      <c r="B5" s="14"/>
      <c r="H5" s="3"/>
      <c r="K5" s="4"/>
      <c r="L5" s="4"/>
    </row>
    <row r="6" s="2" customFormat="1" ht="38.25" spans="1:14">
      <c r="A6" s="15" t="s">
        <v>7</v>
      </c>
      <c r="B6" s="16" t="s">
        <v>8</v>
      </c>
      <c r="C6" s="16" t="s">
        <v>9</v>
      </c>
      <c r="D6" s="16" t="s">
        <v>10</v>
      </c>
      <c r="E6" s="17" t="s">
        <v>11</v>
      </c>
      <c r="F6" s="17" t="s">
        <v>12</v>
      </c>
      <c r="G6" s="18" t="s">
        <v>13</v>
      </c>
      <c r="H6" s="18" t="s">
        <v>14</v>
      </c>
      <c r="I6" s="49" t="s">
        <v>15</v>
      </c>
      <c r="J6" s="22" t="s">
        <v>16</v>
      </c>
      <c r="K6" s="50" t="s">
        <v>17</v>
      </c>
      <c r="L6" s="50" t="s">
        <v>18</v>
      </c>
      <c r="M6" s="16" t="s">
        <v>19</v>
      </c>
      <c r="N6" s="51" t="s">
        <v>20</v>
      </c>
    </row>
    <row r="7" s="2" customFormat="1" ht="32.25" customHeight="1" spans="1:14">
      <c r="A7" s="15" t="s">
        <v>21</v>
      </c>
      <c r="B7" s="19" t="s">
        <v>22</v>
      </c>
      <c r="C7" s="20" t="s">
        <v>23</v>
      </c>
      <c r="D7" s="21" t="s">
        <v>24</v>
      </c>
      <c r="E7" s="22" t="s">
        <v>25</v>
      </c>
      <c r="F7" s="22" t="s">
        <v>26</v>
      </c>
      <c r="G7" s="18" t="s">
        <v>27</v>
      </c>
      <c r="H7" s="18" t="s">
        <v>28</v>
      </c>
      <c r="I7" s="52" t="s">
        <v>29</v>
      </c>
      <c r="J7" s="53" t="s">
        <v>30</v>
      </c>
      <c r="K7" s="50" t="s">
        <v>31</v>
      </c>
      <c r="L7" s="50" t="s">
        <v>32</v>
      </c>
      <c r="M7" s="16" t="s">
        <v>33</v>
      </c>
      <c r="N7" s="51" t="s">
        <v>34</v>
      </c>
    </row>
    <row r="8" s="2" customFormat="1" customHeight="1" spans="1:14">
      <c r="A8" s="23" t="s">
        <v>35</v>
      </c>
      <c r="B8" s="24" t="s">
        <v>270</v>
      </c>
      <c r="C8" s="23" t="s">
        <v>37</v>
      </c>
      <c r="D8" s="25" t="s">
        <v>38</v>
      </c>
      <c r="E8" s="26" t="s">
        <v>217</v>
      </c>
      <c r="F8" s="27" t="s">
        <v>40</v>
      </c>
      <c r="G8" s="28">
        <v>18156</v>
      </c>
      <c r="H8" s="29"/>
      <c r="I8" s="54">
        <v>2000</v>
      </c>
      <c r="J8" s="54" t="s">
        <v>130</v>
      </c>
      <c r="K8" s="55">
        <f t="shared" ref="K8:K49" si="0">I8*0.00617</f>
        <v>12.34</v>
      </c>
      <c r="L8" s="55">
        <f t="shared" ref="L8:L63" si="1">K8+0.5</f>
        <v>12.84</v>
      </c>
      <c r="M8" s="56" t="s">
        <v>42</v>
      </c>
      <c r="N8" s="51">
        <f t="shared" ref="N8:N49" si="2">0.7*0.26*0.205</f>
        <v>0.03731</v>
      </c>
    </row>
    <row r="9" s="2" customFormat="1" customHeight="1" spans="1:14">
      <c r="A9" s="30"/>
      <c r="B9" s="31"/>
      <c r="C9" s="30"/>
      <c r="D9" s="32"/>
      <c r="E9" s="26"/>
      <c r="F9" s="33"/>
      <c r="G9" s="28"/>
      <c r="H9" s="29"/>
      <c r="I9" s="54">
        <v>2000</v>
      </c>
      <c r="J9" s="54" t="s">
        <v>131</v>
      </c>
      <c r="K9" s="55">
        <f t="shared" si="0"/>
        <v>12.34</v>
      </c>
      <c r="L9" s="55">
        <f t="shared" si="1"/>
        <v>12.84</v>
      </c>
      <c r="M9" s="56" t="s">
        <v>42</v>
      </c>
      <c r="N9" s="51">
        <f t="shared" si="2"/>
        <v>0.03731</v>
      </c>
    </row>
    <row r="10" s="2" customFormat="1" customHeight="1" spans="1:14">
      <c r="A10" s="30"/>
      <c r="B10" s="31"/>
      <c r="C10" s="30"/>
      <c r="D10" s="32"/>
      <c r="E10" s="26"/>
      <c r="F10" s="33"/>
      <c r="G10" s="28"/>
      <c r="H10" s="29"/>
      <c r="I10" s="54">
        <v>2000</v>
      </c>
      <c r="J10" s="54" t="s">
        <v>132</v>
      </c>
      <c r="K10" s="55">
        <f t="shared" si="0"/>
        <v>12.34</v>
      </c>
      <c r="L10" s="55">
        <f t="shared" si="1"/>
        <v>12.84</v>
      </c>
      <c r="M10" s="56" t="s">
        <v>42</v>
      </c>
      <c r="N10" s="51">
        <f t="shared" si="2"/>
        <v>0.03731</v>
      </c>
    </row>
    <row r="11" s="2" customFormat="1" customHeight="1" spans="1:14">
      <c r="A11" s="30"/>
      <c r="B11" s="31"/>
      <c r="C11" s="30"/>
      <c r="D11" s="32"/>
      <c r="E11" s="26"/>
      <c r="F11" s="33"/>
      <c r="G11" s="28"/>
      <c r="H11" s="29"/>
      <c r="I11" s="54">
        <v>2000</v>
      </c>
      <c r="J11" s="54" t="s">
        <v>133</v>
      </c>
      <c r="K11" s="55">
        <f t="shared" si="0"/>
        <v>12.34</v>
      </c>
      <c r="L11" s="55">
        <f t="shared" si="1"/>
        <v>12.84</v>
      </c>
      <c r="M11" s="56" t="s">
        <v>42</v>
      </c>
      <c r="N11" s="51">
        <f t="shared" si="2"/>
        <v>0.03731</v>
      </c>
    </row>
    <row r="12" s="2" customFormat="1" ht="17" customHeight="1" spans="1:14">
      <c r="A12" s="30"/>
      <c r="B12" s="31"/>
      <c r="C12" s="30"/>
      <c r="D12" s="32"/>
      <c r="E12" s="26"/>
      <c r="F12" s="33"/>
      <c r="G12" s="28"/>
      <c r="H12" s="29"/>
      <c r="I12" s="54">
        <v>2000</v>
      </c>
      <c r="J12" s="54" t="s">
        <v>134</v>
      </c>
      <c r="K12" s="55">
        <f t="shared" si="0"/>
        <v>12.34</v>
      </c>
      <c r="L12" s="55">
        <f t="shared" si="1"/>
        <v>12.84</v>
      </c>
      <c r="M12" s="56" t="s">
        <v>42</v>
      </c>
      <c r="N12" s="51">
        <f t="shared" si="2"/>
        <v>0.03731</v>
      </c>
    </row>
    <row r="13" s="2" customFormat="1" ht="17" customHeight="1" spans="1:14">
      <c r="A13" s="30"/>
      <c r="B13" s="31"/>
      <c r="C13" s="30"/>
      <c r="D13" s="32"/>
      <c r="E13" s="26"/>
      <c r="F13" s="33"/>
      <c r="G13" s="28"/>
      <c r="H13" s="29"/>
      <c r="I13" s="54">
        <v>2050</v>
      </c>
      <c r="J13" s="54" t="s">
        <v>135</v>
      </c>
      <c r="K13" s="55">
        <f t="shared" si="0"/>
        <v>12.6485</v>
      </c>
      <c r="L13" s="55">
        <f t="shared" si="1"/>
        <v>13.1485</v>
      </c>
      <c r="M13" s="56" t="s">
        <v>42</v>
      </c>
      <c r="N13" s="51">
        <f t="shared" si="2"/>
        <v>0.03731</v>
      </c>
    </row>
    <row r="14" s="2" customFormat="1" ht="17" customHeight="1" spans="1:14">
      <c r="A14" s="30"/>
      <c r="B14" s="31"/>
      <c r="C14" s="30"/>
      <c r="D14" s="32"/>
      <c r="E14" s="26"/>
      <c r="F14" s="33"/>
      <c r="G14" s="28"/>
      <c r="H14" s="29"/>
      <c r="I14" s="54">
        <v>2050</v>
      </c>
      <c r="J14" s="54" t="s">
        <v>136</v>
      </c>
      <c r="K14" s="55">
        <f t="shared" si="0"/>
        <v>12.6485</v>
      </c>
      <c r="L14" s="55">
        <f t="shared" si="1"/>
        <v>13.1485</v>
      </c>
      <c r="M14" s="56" t="s">
        <v>42</v>
      </c>
      <c r="N14" s="51">
        <f t="shared" si="2"/>
        <v>0.03731</v>
      </c>
    </row>
    <row r="15" s="2" customFormat="1" customHeight="1" spans="1:14">
      <c r="A15" s="30"/>
      <c r="B15" s="31"/>
      <c r="C15" s="30"/>
      <c r="D15" s="32"/>
      <c r="E15" s="26"/>
      <c r="F15" s="33"/>
      <c r="G15" s="28"/>
      <c r="H15" s="29"/>
      <c r="I15" s="54">
        <v>2050</v>
      </c>
      <c r="J15" s="54" t="s">
        <v>137</v>
      </c>
      <c r="K15" s="55">
        <f t="shared" si="0"/>
        <v>12.6485</v>
      </c>
      <c r="L15" s="55">
        <f t="shared" si="1"/>
        <v>13.1485</v>
      </c>
      <c r="M15" s="56" t="s">
        <v>42</v>
      </c>
      <c r="N15" s="51">
        <f t="shared" si="2"/>
        <v>0.03731</v>
      </c>
    </row>
    <row r="16" s="2" customFormat="1" customHeight="1" spans="1:14">
      <c r="A16" s="30"/>
      <c r="B16" s="31"/>
      <c r="C16" s="30"/>
      <c r="D16" s="32"/>
      <c r="E16" s="34"/>
      <c r="F16" s="33"/>
      <c r="G16" s="28"/>
      <c r="H16" s="29">
        <v>50</v>
      </c>
      <c r="I16" s="54">
        <v>2056</v>
      </c>
      <c r="J16" s="54" t="s">
        <v>138</v>
      </c>
      <c r="K16" s="55">
        <f t="shared" si="0"/>
        <v>12.68552</v>
      </c>
      <c r="L16" s="55">
        <f t="shared" si="1"/>
        <v>13.18552</v>
      </c>
      <c r="M16" s="56" t="s">
        <v>42</v>
      </c>
      <c r="N16" s="51">
        <f t="shared" si="2"/>
        <v>0.03731</v>
      </c>
    </row>
    <row r="17" s="2" customFormat="1" customHeight="1" spans="1:14">
      <c r="A17" s="23" t="s">
        <v>35</v>
      </c>
      <c r="B17" s="24" t="s">
        <v>270</v>
      </c>
      <c r="C17" s="23" t="s">
        <v>37</v>
      </c>
      <c r="D17" s="25" t="s">
        <v>38</v>
      </c>
      <c r="E17" s="26" t="s">
        <v>217</v>
      </c>
      <c r="F17" s="27" t="s">
        <v>49</v>
      </c>
      <c r="G17" s="35">
        <v>22695</v>
      </c>
      <c r="H17" s="29"/>
      <c r="I17" s="54">
        <v>2000</v>
      </c>
      <c r="J17" s="54" t="s">
        <v>139</v>
      </c>
      <c r="K17" s="55">
        <f t="shared" si="0"/>
        <v>12.34</v>
      </c>
      <c r="L17" s="55">
        <f t="shared" si="1"/>
        <v>12.84</v>
      </c>
      <c r="M17" s="56" t="s">
        <v>42</v>
      </c>
      <c r="N17" s="51">
        <f t="shared" si="2"/>
        <v>0.03731</v>
      </c>
    </row>
    <row r="18" s="2" customFormat="1" customHeight="1" spans="1:14">
      <c r="A18" s="30"/>
      <c r="B18" s="31"/>
      <c r="C18" s="30"/>
      <c r="D18" s="32"/>
      <c r="E18" s="26"/>
      <c r="F18" s="33"/>
      <c r="G18" s="36"/>
      <c r="H18" s="29"/>
      <c r="I18" s="54">
        <v>2000</v>
      </c>
      <c r="J18" s="54" t="s">
        <v>140</v>
      </c>
      <c r="K18" s="55">
        <f t="shared" si="0"/>
        <v>12.34</v>
      </c>
      <c r="L18" s="55">
        <f t="shared" si="1"/>
        <v>12.84</v>
      </c>
      <c r="M18" s="56" t="s">
        <v>42</v>
      </c>
      <c r="N18" s="51">
        <f t="shared" si="2"/>
        <v>0.03731</v>
      </c>
    </row>
    <row r="19" s="2" customFormat="1" customHeight="1" spans="1:14">
      <c r="A19" s="30"/>
      <c r="B19" s="31"/>
      <c r="C19" s="30"/>
      <c r="D19" s="32"/>
      <c r="E19" s="26"/>
      <c r="F19" s="33"/>
      <c r="G19" s="36"/>
      <c r="H19" s="29"/>
      <c r="I19" s="54">
        <v>2000</v>
      </c>
      <c r="J19" s="54" t="s">
        <v>141</v>
      </c>
      <c r="K19" s="55">
        <f t="shared" si="0"/>
        <v>12.34</v>
      </c>
      <c r="L19" s="55">
        <f t="shared" si="1"/>
        <v>12.84</v>
      </c>
      <c r="M19" s="56" t="s">
        <v>42</v>
      </c>
      <c r="N19" s="51">
        <f t="shared" si="2"/>
        <v>0.03731</v>
      </c>
    </row>
    <row r="20" s="2" customFormat="1" customHeight="1" spans="1:14">
      <c r="A20" s="30"/>
      <c r="B20" s="31"/>
      <c r="C20" s="30"/>
      <c r="D20" s="32"/>
      <c r="E20" s="26"/>
      <c r="F20" s="33"/>
      <c r="G20" s="36"/>
      <c r="H20" s="29"/>
      <c r="I20" s="54">
        <v>2000</v>
      </c>
      <c r="J20" s="54" t="s">
        <v>142</v>
      </c>
      <c r="K20" s="55">
        <f t="shared" si="0"/>
        <v>12.34</v>
      </c>
      <c r="L20" s="55">
        <f t="shared" si="1"/>
        <v>12.84</v>
      </c>
      <c r="M20" s="56" t="s">
        <v>42</v>
      </c>
      <c r="N20" s="51">
        <f t="shared" si="2"/>
        <v>0.03731</v>
      </c>
    </row>
    <row r="21" s="2" customFormat="1" customHeight="1" spans="1:14">
      <c r="A21" s="30"/>
      <c r="B21" s="31"/>
      <c r="C21" s="30"/>
      <c r="D21" s="32"/>
      <c r="E21" s="26"/>
      <c r="F21" s="33"/>
      <c r="G21" s="36"/>
      <c r="H21" s="29"/>
      <c r="I21" s="54">
        <v>2000</v>
      </c>
      <c r="J21" s="54" t="s">
        <v>143</v>
      </c>
      <c r="K21" s="55">
        <f t="shared" si="0"/>
        <v>12.34</v>
      </c>
      <c r="L21" s="55">
        <f t="shared" si="1"/>
        <v>12.84</v>
      </c>
      <c r="M21" s="56" t="s">
        <v>42</v>
      </c>
      <c r="N21" s="51">
        <f t="shared" si="2"/>
        <v>0.03731</v>
      </c>
    </row>
    <row r="22" s="2" customFormat="1" customHeight="1" spans="1:14">
      <c r="A22" s="30"/>
      <c r="B22" s="31"/>
      <c r="C22" s="30"/>
      <c r="D22" s="32"/>
      <c r="E22" s="26"/>
      <c r="F22" s="33"/>
      <c r="G22" s="36"/>
      <c r="H22" s="29"/>
      <c r="I22" s="54">
        <v>2000</v>
      </c>
      <c r="J22" s="54" t="s">
        <v>144</v>
      </c>
      <c r="K22" s="55">
        <f t="shared" si="0"/>
        <v>12.34</v>
      </c>
      <c r="L22" s="55">
        <f t="shared" si="1"/>
        <v>12.84</v>
      </c>
      <c r="M22" s="56" t="s">
        <v>42</v>
      </c>
      <c r="N22" s="51">
        <f t="shared" si="2"/>
        <v>0.03731</v>
      </c>
    </row>
    <row r="23" s="2" customFormat="1" customHeight="1" spans="1:14">
      <c r="A23" s="30"/>
      <c r="B23" s="31"/>
      <c r="C23" s="30"/>
      <c r="D23" s="32"/>
      <c r="E23" s="26"/>
      <c r="F23" s="33"/>
      <c r="G23" s="36"/>
      <c r="H23" s="29"/>
      <c r="I23" s="54">
        <v>2000</v>
      </c>
      <c r="J23" s="54" t="s">
        <v>145</v>
      </c>
      <c r="K23" s="55">
        <f t="shared" si="0"/>
        <v>12.34</v>
      </c>
      <c r="L23" s="55">
        <f t="shared" si="1"/>
        <v>12.84</v>
      </c>
      <c r="M23" s="56" t="s">
        <v>42</v>
      </c>
      <c r="N23" s="51">
        <f t="shared" si="2"/>
        <v>0.03731</v>
      </c>
    </row>
    <row r="24" s="2" customFormat="1" customHeight="1" spans="1:14">
      <c r="A24" s="30"/>
      <c r="B24" s="31"/>
      <c r="C24" s="30"/>
      <c r="D24" s="32"/>
      <c r="E24" s="26"/>
      <c r="F24" s="33"/>
      <c r="G24" s="36"/>
      <c r="H24" s="29"/>
      <c r="I24" s="54">
        <v>2000</v>
      </c>
      <c r="J24" s="54" t="s">
        <v>146</v>
      </c>
      <c r="K24" s="55">
        <f t="shared" si="0"/>
        <v>12.34</v>
      </c>
      <c r="L24" s="55">
        <f t="shared" si="1"/>
        <v>12.84</v>
      </c>
      <c r="M24" s="56" t="s">
        <v>42</v>
      </c>
      <c r="N24" s="51">
        <f t="shared" si="2"/>
        <v>0.03731</v>
      </c>
    </row>
    <row r="25" s="2" customFormat="1" customHeight="1" spans="1:14">
      <c r="A25" s="30"/>
      <c r="B25" s="31"/>
      <c r="C25" s="30"/>
      <c r="D25" s="32"/>
      <c r="E25" s="26"/>
      <c r="F25" s="33"/>
      <c r="G25" s="36"/>
      <c r="H25" s="29"/>
      <c r="I25" s="54">
        <v>2000</v>
      </c>
      <c r="J25" s="54" t="s">
        <v>147</v>
      </c>
      <c r="K25" s="55">
        <f t="shared" si="0"/>
        <v>12.34</v>
      </c>
      <c r="L25" s="55">
        <f t="shared" si="1"/>
        <v>12.84</v>
      </c>
      <c r="M25" s="56" t="s">
        <v>42</v>
      </c>
      <c r="N25" s="51">
        <f t="shared" si="2"/>
        <v>0.03731</v>
      </c>
    </row>
    <row r="26" s="2" customFormat="1" customHeight="1" spans="1:14">
      <c r="A26" s="30"/>
      <c r="B26" s="31"/>
      <c r="C26" s="30"/>
      <c r="D26" s="32"/>
      <c r="E26" s="26"/>
      <c r="F26" s="33"/>
      <c r="G26" s="36"/>
      <c r="H26" s="29"/>
      <c r="I26" s="54">
        <v>2000</v>
      </c>
      <c r="J26" s="54" t="s">
        <v>148</v>
      </c>
      <c r="K26" s="55">
        <f t="shared" si="0"/>
        <v>12.34</v>
      </c>
      <c r="L26" s="55">
        <f t="shared" si="1"/>
        <v>12.84</v>
      </c>
      <c r="M26" s="56" t="s">
        <v>42</v>
      </c>
      <c r="N26" s="51">
        <f t="shared" si="2"/>
        <v>0.03731</v>
      </c>
    </row>
    <row r="27" s="2" customFormat="1" customHeight="1" spans="1:14">
      <c r="A27" s="30"/>
      <c r="B27" s="31"/>
      <c r="C27" s="30"/>
      <c r="D27" s="32"/>
      <c r="E27" s="26"/>
      <c r="F27" s="33"/>
      <c r="G27" s="36"/>
      <c r="H27" s="29"/>
      <c r="I27" s="54">
        <v>2000</v>
      </c>
      <c r="J27" s="54" t="s">
        <v>149</v>
      </c>
      <c r="K27" s="55">
        <f t="shared" si="0"/>
        <v>12.34</v>
      </c>
      <c r="L27" s="55">
        <f t="shared" si="1"/>
        <v>12.84</v>
      </c>
      <c r="M27" s="56" t="s">
        <v>42</v>
      </c>
      <c r="N27" s="51">
        <f t="shared" si="2"/>
        <v>0.03731</v>
      </c>
    </row>
    <row r="28" s="2" customFormat="1" customHeight="1" spans="1:14">
      <c r="A28" s="30"/>
      <c r="B28" s="31"/>
      <c r="C28" s="30"/>
      <c r="D28" s="32"/>
      <c r="E28" s="34"/>
      <c r="F28" s="33"/>
      <c r="G28" s="36"/>
      <c r="H28" s="29">
        <v>50</v>
      </c>
      <c r="I28" s="54">
        <f>695+H28</f>
        <v>745</v>
      </c>
      <c r="J28" s="54" t="s">
        <v>150</v>
      </c>
      <c r="K28" s="55">
        <f t="shared" si="0"/>
        <v>4.59665</v>
      </c>
      <c r="L28" s="55">
        <f t="shared" si="1"/>
        <v>5.09665</v>
      </c>
      <c r="M28" s="56" t="s">
        <v>42</v>
      </c>
      <c r="N28" s="51">
        <f t="shared" si="2"/>
        <v>0.03731</v>
      </c>
    </row>
    <row r="29" s="2" customFormat="1" customHeight="1" spans="1:14">
      <c r="A29" s="23" t="s">
        <v>35</v>
      </c>
      <c r="B29" s="24" t="s">
        <v>270</v>
      </c>
      <c r="C29" s="23" t="s">
        <v>37</v>
      </c>
      <c r="D29" s="25" t="s">
        <v>38</v>
      </c>
      <c r="E29" s="26" t="s">
        <v>217</v>
      </c>
      <c r="F29" s="27" t="s">
        <v>57</v>
      </c>
      <c r="G29" s="28">
        <v>18156</v>
      </c>
      <c r="H29" s="37"/>
      <c r="I29" s="54">
        <v>2000</v>
      </c>
      <c r="J29" s="54" t="s">
        <v>151</v>
      </c>
      <c r="K29" s="55">
        <f t="shared" si="0"/>
        <v>12.34</v>
      </c>
      <c r="L29" s="55">
        <f t="shared" si="1"/>
        <v>12.84</v>
      </c>
      <c r="M29" s="56" t="s">
        <v>42</v>
      </c>
      <c r="N29" s="51">
        <f t="shared" si="2"/>
        <v>0.03731</v>
      </c>
    </row>
    <row r="30" s="2" customFormat="1" customHeight="1" spans="1:14">
      <c r="A30" s="30"/>
      <c r="B30" s="31"/>
      <c r="C30" s="30"/>
      <c r="D30" s="32"/>
      <c r="E30" s="26"/>
      <c r="F30" s="33"/>
      <c r="G30" s="28"/>
      <c r="H30" s="29"/>
      <c r="I30" s="54">
        <v>2000</v>
      </c>
      <c r="J30" s="54" t="s">
        <v>152</v>
      </c>
      <c r="K30" s="55">
        <f t="shared" si="0"/>
        <v>12.34</v>
      </c>
      <c r="L30" s="55">
        <f t="shared" si="1"/>
        <v>12.84</v>
      </c>
      <c r="M30" s="56" t="s">
        <v>42</v>
      </c>
      <c r="N30" s="51">
        <f t="shared" si="2"/>
        <v>0.03731</v>
      </c>
    </row>
    <row r="31" s="2" customFormat="1" customHeight="1" spans="1:14">
      <c r="A31" s="30"/>
      <c r="B31" s="31"/>
      <c r="C31" s="30"/>
      <c r="D31" s="32"/>
      <c r="E31" s="26"/>
      <c r="F31" s="33"/>
      <c r="G31" s="28"/>
      <c r="H31" s="29"/>
      <c r="I31" s="54">
        <v>2000</v>
      </c>
      <c r="J31" s="54" t="s">
        <v>153</v>
      </c>
      <c r="K31" s="55">
        <f t="shared" si="0"/>
        <v>12.34</v>
      </c>
      <c r="L31" s="55">
        <f t="shared" si="1"/>
        <v>12.84</v>
      </c>
      <c r="M31" s="56" t="s">
        <v>42</v>
      </c>
      <c r="N31" s="51">
        <f t="shared" si="2"/>
        <v>0.03731</v>
      </c>
    </row>
    <row r="32" s="2" customFormat="1" customHeight="1" spans="1:14">
      <c r="A32" s="30"/>
      <c r="B32" s="31"/>
      <c r="C32" s="30"/>
      <c r="D32" s="32"/>
      <c r="E32" s="26"/>
      <c r="F32" s="33"/>
      <c r="G32" s="28"/>
      <c r="H32" s="29"/>
      <c r="I32" s="54">
        <v>2000</v>
      </c>
      <c r="J32" s="54" t="s">
        <v>154</v>
      </c>
      <c r="K32" s="55">
        <f t="shared" si="0"/>
        <v>12.34</v>
      </c>
      <c r="L32" s="55">
        <f t="shared" si="1"/>
        <v>12.84</v>
      </c>
      <c r="M32" s="56" t="s">
        <v>42</v>
      </c>
      <c r="N32" s="51">
        <f t="shared" si="2"/>
        <v>0.03731</v>
      </c>
    </row>
    <row r="33" s="2" customFormat="1" customHeight="1" spans="1:14">
      <c r="A33" s="30"/>
      <c r="B33" s="31"/>
      <c r="C33" s="30"/>
      <c r="D33" s="32"/>
      <c r="E33" s="26"/>
      <c r="F33" s="33"/>
      <c r="G33" s="28"/>
      <c r="H33" s="29"/>
      <c r="I33" s="54">
        <v>2000</v>
      </c>
      <c r="J33" s="54" t="s">
        <v>155</v>
      </c>
      <c r="K33" s="55">
        <f t="shared" si="0"/>
        <v>12.34</v>
      </c>
      <c r="L33" s="55">
        <f t="shared" si="1"/>
        <v>12.84</v>
      </c>
      <c r="M33" s="56" t="s">
        <v>42</v>
      </c>
      <c r="N33" s="51">
        <f t="shared" si="2"/>
        <v>0.03731</v>
      </c>
    </row>
    <row r="34" s="2" customFormat="1" customHeight="1" spans="1:14">
      <c r="A34" s="30"/>
      <c r="B34" s="31"/>
      <c r="C34" s="30"/>
      <c r="D34" s="32"/>
      <c r="E34" s="26"/>
      <c r="F34" s="33"/>
      <c r="G34" s="28"/>
      <c r="H34" s="29"/>
      <c r="I34" s="54">
        <v>2050</v>
      </c>
      <c r="J34" s="54" t="s">
        <v>156</v>
      </c>
      <c r="K34" s="55">
        <f t="shared" si="0"/>
        <v>12.6485</v>
      </c>
      <c r="L34" s="55">
        <f t="shared" si="1"/>
        <v>13.1485</v>
      </c>
      <c r="M34" s="56" t="s">
        <v>42</v>
      </c>
      <c r="N34" s="51">
        <f t="shared" si="2"/>
        <v>0.03731</v>
      </c>
    </row>
    <row r="35" s="2" customFormat="1" customHeight="1" spans="1:14">
      <c r="A35" s="30"/>
      <c r="B35" s="31"/>
      <c r="C35" s="30"/>
      <c r="D35" s="32"/>
      <c r="E35" s="26"/>
      <c r="F35" s="33"/>
      <c r="G35" s="28"/>
      <c r="H35" s="29"/>
      <c r="I35" s="54">
        <v>2050</v>
      </c>
      <c r="J35" s="54" t="s">
        <v>157</v>
      </c>
      <c r="K35" s="55">
        <f t="shared" si="0"/>
        <v>12.6485</v>
      </c>
      <c r="L35" s="55">
        <f t="shared" si="1"/>
        <v>13.1485</v>
      </c>
      <c r="M35" s="56" t="s">
        <v>42</v>
      </c>
      <c r="N35" s="51">
        <f t="shared" si="2"/>
        <v>0.03731</v>
      </c>
    </row>
    <row r="36" s="2" customFormat="1" customHeight="1" spans="1:14">
      <c r="A36" s="30"/>
      <c r="B36" s="31"/>
      <c r="C36" s="30"/>
      <c r="D36" s="32"/>
      <c r="E36" s="26"/>
      <c r="F36" s="33"/>
      <c r="G36" s="28"/>
      <c r="H36" s="29"/>
      <c r="I36" s="54">
        <v>2050</v>
      </c>
      <c r="J36" s="54" t="s">
        <v>158</v>
      </c>
      <c r="K36" s="55">
        <f t="shared" si="0"/>
        <v>12.6485</v>
      </c>
      <c r="L36" s="55">
        <f t="shared" si="1"/>
        <v>13.1485</v>
      </c>
      <c r="M36" s="56" t="s">
        <v>42</v>
      </c>
      <c r="N36" s="51">
        <f t="shared" si="2"/>
        <v>0.03731</v>
      </c>
    </row>
    <row r="37" s="2" customFormat="1" customHeight="1" spans="1:14">
      <c r="A37" s="30"/>
      <c r="B37" s="31"/>
      <c r="C37" s="30"/>
      <c r="D37" s="32"/>
      <c r="E37" s="26"/>
      <c r="F37" s="33"/>
      <c r="G37" s="28"/>
      <c r="H37" s="29">
        <v>50</v>
      </c>
      <c r="I37" s="54">
        <v>2056</v>
      </c>
      <c r="J37" s="54" t="s">
        <v>159</v>
      </c>
      <c r="K37" s="55">
        <f t="shared" si="0"/>
        <v>12.68552</v>
      </c>
      <c r="L37" s="55">
        <f t="shared" si="1"/>
        <v>13.18552</v>
      </c>
      <c r="M37" s="56" t="s">
        <v>42</v>
      </c>
      <c r="N37" s="51">
        <f t="shared" si="2"/>
        <v>0.03731</v>
      </c>
    </row>
    <row r="38" s="2" customFormat="1" customHeight="1" spans="1:14">
      <c r="A38" s="23" t="s">
        <v>35</v>
      </c>
      <c r="B38" s="24" t="s">
        <v>270</v>
      </c>
      <c r="C38" s="23" t="s">
        <v>37</v>
      </c>
      <c r="D38" s="25" t="s">
        <v>38</v>
      </c>
      <c r="E38" s="26" t="s">
        <v>217</v>
      </c>
      <c r="F38" s="38" t="s">
        <v>64</v>
      </c>
      <c r="G38" s="36">
        <v>13617</v>
      </c>
      <c r="H38" s="29"/>
      <c r="I38" s="54">
        <v>2000</v>
      </c>
      <c r="J38" s="54" t="s">
        <v>160</v>
      </c>
      <c r="K38" s="55">
        <f t="shared" si="0"/>
        <v>12.34</v>
      </c>
      <c r="L38" s="55">
        <f t="shared" si="1"/>
        <v>12.84</v>
      </c>
      <c r="M38" s="56" t="s">
        <v>42</v>
      </c>
      <c r="N38" s="51">
        <f t="shared" si="2"/>
        <v>0.03731</v>
      </c>
    </row>
    <row r="39" s="2" customFormat="1" customHeight="1" spans="1:14">
      <c r="A39" s="30"/>
      <c r="B39" s="31"/>
      <c r="C39" s="30"/>
      <c r="D39" s="32"/>
      <c r="E39" s="26"/>
      <c r="F39" s="38"/>
      <c r="G39" s="36"/>
      <c r="H39" s="29"/>
      <c r="I39" s="54">
        <v>2000</v>
      </c>
      <c r="J39" s="54" t="s">
        <v>161</v>
      </c>
      <c r="K39" s="55">
        <f t="shared" si="0"/>
        <v>12.34</v>
      </c>
      <c r="L39" s="55">
        <f t="shared" si="1"/>
        <v>12.84</v>
      </c>
      <c r="M39" s="56" t="s">
        <v>42</v>
      </c>
      <c r="N39" s="51">
        <f t="shared" si="2"/>
        <v>0.03731</v>
      </c>
    </row>
    <row r="40" s="2" customFormat="1" customHeight="1" spans="1:14">
      <c r="A40" s="30"/>
      <c r="B40" s="31"/>
      <c r="C40" s="30"/>
      <c r="D40" s="32"/>
      <c r="E40" s="26"/>
      <c r="F40" s="38"/>
      <c r="G40" s="36"/>
      <c r="H40" s="29"/>
      <c r="I40" s="54">
        <v>2000</v>
      </c>
      <c r="J40" s="54" t="s">
        <v>162</v>
      </c>
      <c r="K40" s="55">
        <f t="shared" si="0"/>
        <v>12.34</v>
      </c>
      <c r="L40" s="55">
        <f t="shared" si="1"/>
        <v>12.84</v>
      </c>
      <c r="M40" s="56" t="s">
        <v>42</v>
      </c>
      <c r="N40" s="51">
        <f t="shared" si="2"/>
        <v>0.03731</v>
      </c>
    </row>
    <row r="41" s="2" customFormat="1" customHeight="1" spans="1:14">
      <c r="A41" s="30"/>
      <c r="B41" s="31"/>
      <c r="C41" s="30"/>
      <c r="D41" s="32"/>
      <c r="E41" s="26"/>
      <c r="F41" s="38"/>
      <c r="G41" s="36"/>
      <c r="H41" s="29"/>
      <c r="I41" s="54">
        <v>2000</v>
      </c>
      <c r="J41" s="54" t="s">
        <v>163</v>
      </c>
      <c r="K41" s="55">
        <f t="shared" si="0"/>
        <v>12.34</v>
      </c>
      <c r="L41" s="55">
        <f t="shared" si="1"/>
        <v>12.84</v>
      </c>
      <c r="M41" s="56" t="s">
        <v>42</v>
      </c>
      <c r="N41" s="51">
        <f t="shared" si="2"/>
        <v>0.03731</v>
      </c>
    </row>
    <row r="42" s="2" customFormat="1" customHeight="1" spans="1:14">
      <c r="A42" s="30"/>
      <c r="B42" s="31"/>
      <c r="C42" s="30"/>
      <c r="D42" s="32"/>
      <c r="E42" s="26"/>
      <c r="F42" s="38"/>
      <c r="G42" s="36"/>
      <c r="H42" s="29"/>
      <c r="I42" s="54">
        <v>2000</v>
      </c>
      <c r="J42" s="54" t="s">
        <v>164</v>
      </c>
      <c r="K42" s="55">
        <f t="shared" si="0"/>
        <v>12.34</v>
      </c>
      <c r="L42" s="55">
        <f t="shared" si="1"/>
        <v>12.84</v>
      </c>
      <c r="M42" s="56" t="s">
        <v>42</v>
      </c>
      <c r="N42" s="51">
        <f t="shared" si="2"/>
        <v>0.03731</v>
      </c>
    </row>
    <row r="43" s="2" customFormat="1" customHeight="1" spans="1:14">
      <c r="A43" s="30"/>
      <c r="B43" s="31"/>
      <c r="C43" s="30"/>
      <c r="D43" s="32"/>
      <c r="E43" s="26"/>
      <c r="F43" s="38"/>
      <c r="G43" s="36"/>
      <c r="H43" s="29"/>
      <c r="I43" s="54">
        <v>2000</v>
      </c>
      <c r="J43" s="54" t="s">
        <v>165</v>
      </c>
      <c r="K43" s="55">
        <f t="shared" si="0"/>
        <v>12.34</v>
      </c>
      <c r="L43" s="55">
        <f t="shared" si="1"/>
        <v>12.84</v>
      </c>
      <c r="M43" s="56" t="s">
        <v>42</v>
      </c>
      <c r="N43" s="51">
        <f t="shared" si="2"/>
        <v>0.03731</v>
      </c>
    </row>
    <row r="44" s="2" customFormat="1" customHeight="1" spans="1:14">
      <c r="A44" s="30"/>
      <c r="B44" s="31"/>
      <c r="C44" s="30"/>
      <c r="D44" s="32"/>
      <c r="E44" s="34"/>
      <c r="F44" s="38"/>
      <c r="G44" s="36"/>
      <c r="H44" s="29">
        <v>50</v>
      </c>
      <c r="I44" s="54">
        <v>1667</v>
      </c>
      <c r="J44" s="54" t="s">
        <v>166</v>
      </c>
      <c r="K44" s="55">
        <f t="shared" si="0"/>
        <v>10.28539</v>
      </c>
      <c r="L44" s="55">
        <f t="shared" si="1"/>
        <v>10.78539</v>
      </c>
      <c r="M44" s="56" t="s">
        <v>42</v>
      </c>
      <c r="N44" s="51">
        <f t="shared" si="2"/>
        <v>0.03731</v>
      </c>
    </row>
    <row r="45" s="2" customFormat="1" customHeight="1" spans="1:14">
      <c r="A45" s="23" t="s">
        <v>35</v>
      </c>
      <c r="B45" s="24" t="s">
        <v>270</v>
      </c>
      <c r="C45" s="23" t="s">
        <v>37</v>
      </c>
      <c r="D45" s="25" t="s">
        <v>38</v>
      </c>
      <c r="E45" s="26" t="s">
        <v>217</v>
      </c>
      <c r="F45" s="27" t="s">
        <v>70</v>
      </c>
      <c r="G45" s="35">
        <v>9078</v>
      </c>
      <c r="H45" s="29"/>
      <c r="I45" s="54">
        <v>2000</v>
      </c>
      <c r="J45" s="54" t="s">
        <v>167</v>
      </c>
      <c r="K45" s="55">
        <f t="shared" si="0"/>
        <v>12.34</v>
      </c>
      <c r="L45" s="55">
        <f t="shared" si="1"/>
        <v>12.84</v>
      </c>
      <c r="M45" s="56" t="s">
        <v>42</v>
      </c>
      <c r="N45" s="51">
        <f t="shared" si="2"/>
        <v>0.03731</v>
      </c>
    </row>
    <row r="46" s="2" customFormat="1" customHeight="1" spans="1:14">
      <c r="A46" s="30"/>
      <c r="B46" s="31"/>
      <c r="C46" s="30"/>
      <c r="D46" s="32"/>
      <c r="E46" s="26"/>
      <c r="F46" s="33"/>
      <c r="G46" s="36"/>
      <c r="H46" s="29"/>
      <c r="I46" s="54">
        <v>2000</v>
      </c>
      <c r="J46" s="54" t="s">
        <v>168</v>
      </c>
      <c r="K46" s="55">
        <f t="shared" si="0"/>
        <v>12.34</v>
      </c>
      <c r="L46" s="55">
        <f t="shared" si="1"/>
        <v>12.84</v>
      </c>
      <c r="M46" s="56" t="s">
        <v>42</v>
      </c>
      <c r="N46" s="51">
        <f t="shared" si="2"/>
        <v>0.03731</v>
      </c>
    </row>
    <row r="47" s="2" customFormat="1" customHeight="1" spans="1:14">
      <c r="A47" s="30"/>
      <c r="B47" s="31"/>
      <c r="C47" s="30"/>
      <c r="D47" s="32"/>
      <c r="E47" s="26"/>
      <c r="F47" s="33"/>
      <c r="G47" s="36"/>
      <c r="H47" s="29"/>
      <c r="I47" s="54">
        <v>2000</v>
      </c>
      <c r="J47" s="54" t="s">
        <v>169</v>
      </c>
      <c r="K47" s="55">
        <f t="shared" si="0"/>
        <v>12.34</v>
      </c>
      <c r="L47" s="55">
        <f t="shared" si="1"/>
        <v>12.84</v>
      </c>
      <c r="M47" s="56" t="s">
        <v>42</v>
      </c>
      <c r="N47" s="51">
        <f t="shared" si="2"/>
        <v>0.03731</v>
      </c>
    </row>
    <row r="48" s="2" customFormat="1" customHeight="1" spans="1:14">
      <c r="A48" s="30"/>
      <c r="B48" s="31"/>
      <c r="C48" s="30"/>
      <c r="D48" s="32"/>
      <c r="E48" s="26"/>
      <c r="F48" s="33"/>
      <c r="G48" s="36"/>
      <c r="H48" s="29"/>
      <c r="I48" s="54">
        <v>2000</v>
      </c>
      <c r="J48" s="54" t="s">
        <v>170</v>
      </c>
      <c r="K48" s="55">
        <f t="shared" si="0"/>
        <v>12.34</v>
      </c>
      <c r="L48" s="55">
        <f t="shared" si="1"/>
        <v>12.84</v>
      </c>
      <c r="M48" s="56" t="s">
        <v>42</v>
      </c>
      <c r="N48" s="51">
        <f t="shared" si="2"/>
        <v>0.03731</v>
      </c>
    </row>
    <row r="49" s="2" customFormat="1" customHeight="1" spans="1:14">
      <c r="A49" s="30"/>
      <c r="B49" s="31"/>
      <c r="C49" s="30"/>
      <c r="D49" s="32"/>
      <c r="E49" s="34"/>
      <c r="F49" s="33"/>
      <c r="G49" s="36"/>
      <c r="H49" s="29">
        <v>50</v>
      </c>
      <c r="I49" s="54">
        <f>1078+H49</f>
        <v>1128</v>
      </c>
      <c r="J49" s="54" t="s">
        <v>171</v>
      </c>
      <c r="K49" s="55">
        <f t="shared" si="0"/>
        <v>6.95976</v>
      </c>
      <c r="L49" s="55">
        <f t="shared" si="1"/>
        <v>7.45976</v>
      </c>
      <c r="M49" s="56" t="s">
        <v>42</v>
      </c>
      <c r="N49" s="51">
        <f t="shared" si="2"/>
        <v>0.03731</v>
      </c>
    </row>
    <row r="50" s="2" customFormat="1" customHeight="1" spans="1:14">
      <c r="A50" s="23" t="s">
        <v>35</v>
      </c>
      <c r="B50" s="24" t="s">
        <v>173</v>
      </c>
      <c r="C50" s="23" t="s">
        <v>37</v>
      </c>
      <c r="D50" s="25" t="s">
        <v>38</v>
      </c>
      <c r="E50" s="39" t="s">
        <v>103</v>
      </c>
      <c r="F50" s="27" t="s">
        <v>40</v>
      </c>
      <c r="G50" s="35">
        <v>40851</v>
      </c>
      <c r="H50" s="29"/>
      <c r="I50" s="54">
        <v>7000</v>
      </c>
      <c r="J50" s="54" t="s">
        <v>172</v>
      </c>
      <c r="K50" s="55">
        <f t="shared" ref="K50:K63" si="3">I50*0.00239</f>
        <v>16.73</v>
      </c>
      <c r="L50" s="55">
        <f t="shared" si="1"/>
        <v>17.23</v>
      </c>
      <c r="M50" s="56" t="s">
        <v>105</v>
      </c>
      <c r="N50" s="51">
        <f t="shared" ref="N50:N63" si="4">0.76*0.26*0.205</f>
        <v>0.040508</v>
      </c>
    </row>
    <row r="51" s="2" customFormat="1" customHeight="1" spans="1:14">
      <c r="A51" s="30"/>
      <c r="B51" s="31"/>
      <c r="C51" s="30"/>
      <c r="D51" s="32"/>
      <c r="E51" s="40"/>
      <c r="F51" s="33"/>
      <c r="G51" s="36"/>
      <c r="H51" s="29"/>
      <c r="I51" s="54">
        <v>7000</v>
      </c>
      <c r="J51" s="54" t="s">
        <v>174</v>
      </c>
      <c r="K51" s="55">
        <f t="shared" si="3"/>
        <v>16.73</v>
      </c>
      <c r="L51" s="55">
        <f t="shared" si="1"/>
        <v>17.23</v>
      </c>
      <c r="M51" s="56" t="s">
        <v>105</v>
      </c>
      <c r="N51" s="51">
        <f t="shared" si="4"/>
        <v>0.040508</v>
      </c>
    </row>
    <row r="52" s="2" customFormat="1" customHeight="1" spans="1:14">
      <c r="A52" s="30"/>
      <c r="B52" s="31"/>
      <c r="C52" s="30"/>
      <c r="D52" s="32"/>
      <c r="E52" s="40"/>
      <c r="F52" s="33"/>
      <c r="G52" s="36"/>
      <c r="H52" s="29"/>
      <c r="I52" s="54">
        <v>7000</v>
      </c>
      <c r="J52" s="54" t="s">
        <v>175</v>
      </c>
      <c r="K52" s="55">
        <f t="shared" si="3"/>
        <v>16.73</v>
      </c>
      <c r="L52" s="55">
        <f t="shared" si="1"/>
        <v>17.23</v>
      </c>
      <c r="M52" s="56" t="s">
        <v>105</v>
      </c>
      <c r="N52" s="51">
        <f t="shared" si="4"/>
        <v>0.040508</v>
      </c>
    </row>
    <row r="53" s="2" customFormat="1" customHeight="1" spans="1:14">
      <c r="A53" s="23" t="s">
        <v>35</v>
      </c>
      <c r="B53" s="24" t="s">
        <v>173</v>
      </c>
      <c r="C53" s="23" t="s">
        <v>37</v>
      </c>
      <c r="D53" s="25" t="s">
        <v>38</v>
      </c>
      <c r="E53" s="39" t="s">
        <v>103</v>
      </c>
      <c r="F53" s="27" t="s">
        <v>49</v>
      </c>
      <c r="G53" s="35">
        <v>45390</v>
      </c>
      <c r="H53" s="29"/>
      <c r="I53" s="54">
        <v>7000</v>
      </c>
      <c r="J53" s="54" t="s">
        <v>176</v>
      </c>
      <c r="K53" s="55">
        <f t="shared" si="3"/>
        <v>16.73</v>
      </c>
      <c r="L53" s="55">
        <f t="shared" si="1"/>
        <v>17.23</v>
      </c>
      <c r="M53" s="56" t="s">
        <v>105</v>
      </c>
      <c r="N53" s="51">
        <f t="shared" si="4"/>
        <v>0.040508</v>
      </c>
    </row>
    <row r="54" s="2" customFormat="1" customHeight="1" spans="1:14">
      <c r="A54" s="30"/>
      <c r="B54" s="31"/>
      <c r="C54" s="30"/>
      <c r="D54" s="32"/>
      <c r="E54" s="40"/>
      <c r="F54" s="33"/>
      <c r="G54" s="36"/>
      <c r="H54" s="29"/>
      <c r="I54" s="54">
        <v>7000</v>
      </c>
      <c r="J54" s="54" t="s">
        <v>177</v>
      </c>
      <c r="K54" s="55">
        <f t="shared" si="3"/>
        <v>16.73</v>
      </c>
      <c r="L54" s="55">
        <f t="shared" si="1"/>
        <v>17.23</v>
      </c>
      <c r="M54" s="56" t="s">
        <v>105</v>
      </c>
      <c r="N54" s="51">
        <f t="shared" si="4"/>
        <v>0.040508</v>
      </c>
    </row>
    <row r="55" s="2" customFormat="1" customHeight="1" spans="1:14">
      <c r="A55" s="30"/>
      <c r="B55" s="31"/>
      <c r="C55" s="30"/>
      <c r="D55" s="32"/>
      <c r="E55" s="40"/>
      <c r="F55" s="33"/>
      <c r="G55" s="36"/>
      <c r="H55" s="29"/>
      <c r="I55" s="54">
        <v>7000</v>
      </c>
      <c r="J55" s="54" t="s">
        <v>178</v>
      </c>
      <c r="K55" s="55">
        <f t="shared" si="3"/>
        <v>16.73</v>
      </c>
      <c r="L55" s="55">
        <f t="shared" si="1"/>
        <v>17.23</v>
      </c>
      <c r="M55" s="56" t="s">
        <v>105</v>
      </c>
      <c r="N55" s="51">
        <f t="shared" si="4"/>
        <v>0.040508</v>
      </c>
    </row>
    <row r="56" s="2" customFormat="1" customHeight="1" spans="1:14">
      <c r="A56" s="30"/>
      <c r="B56" s="31"/>
      <c r="C56" s="30"/>
      <c r="D56" s="32"/>
      <c r="E56" s="40"/>
      <c r="F56" s="33"/>
      <c r="G56" s="36"/>
      <c r="H56" s="29"/>
      <c r="I56" s="54">
        <v>7000</v>
      </c>
      <c r="J56" s="54" t="s">
        <v>179</v>
      </c>
      <c r="K56" s="55">
        <f t="shared" si="3"/>
        <v>16.73</v>
      </c>
      <c r="L56" s="55">
        <f t="shared" si="1"/>
        <v>17.23</v>
      </c>
      <c r="M56" s="56" t="s">
        <v>105</v>
      </c>
      <c r="N56" s="51">
        <f t="shared" si="4"/>
        <v>0.040508</v>
      </c>
    </row>
    <row r="57" s="2" customFormat="1" customHeight="1" spans="1:14">
      <c r="A57" s="23" t="s">
        <v>35</v>
      </c>
      <c r="B57" s="24" t="s">
        <v>173</v>
      </c>
      <c r="C57" s="23" t="s">
        <v>37</v>
      </c>
      <c r="D57" s="25" t="s">
        <v>38</v>
      </c>
      <c r="E57" s="39" t="s">
        <v>103</v>
      </c>
      <c r="F57" s="27" t="s">
        <v>57</v>
      </c>
      <c r="G57" s="35">
        <v>36312</v>
      </c>
      <c r="H57" s="29"/>
      <c r="I57" s="54">
        <v>7000</v>
      </c>
      <c r="J57" s="54" t="s">
        <v>180</v>
      </c>
      <c r="K57" s="55">
        <f t="shared" si="3"/>
        <v>16.73</v>
      </c>
      <c r="L57" s="55">
        <f t="shared" si="1"/>
        <v>17.23</v>
      </c>
      <c r="M57" s="56" t="s">
        <v>105</v>
      </c>
      <c r="N57" s="51">
        <f t="shared" si="4"/>
        <v>0.040508</v>
      </c>
    </row>
    <row r="58" s="2" customFormat="1" customHeight="1" spans="1:14">
      <c r="A58" s="30"/>
      <c r="B58" s="31"/>
      <c r="C58" s="30"/>
      <c r="D58" s="32"/>
      <c r="E58" s="40"/>
      <c r="F58" s="33"/>
      <c r="G58" s="36"/>
      <c r="H58" s="29"/>
      <c r="I58" s="54">
        <v>7000</v>
      </c>
      <c r="J58" s="54" t="s">
        <v>181</v>
      </c>
      <c r="K58" s="55">
        <f t="shared" si="3"/>
        <v>16.73</v>
      </c>
      <c r="L58" s="55">
        <f t="shared" si="1"/>
        <v>17.23</v>
      </c>
      <c r="M58" s="56" t="s">
        <v>105</v>
      </c>
      <c r="N58" s="51">
        <f t="shared" si="4"/>
        <v>0.040508</v>
      </c>
    </row>
    <row r="59" s="2" customFormat="1" customHeight="1" spans="1:14">
      <c r="A59" s="30"/>
      <c r="B59" s="31"/>
      <c r="C59" s="30"/>
      <c r="D59" s="32"/>
      <c r="E59" s="40"/>
      <c r="F59" s="33"/>
      <c r="G59" s="36"/>
      <c r="H59" s="29"/>
      <c r="I59" s="54">
        <v>7000</v>
      </c>
      <c r="J59" s="54" t="s">
        <v>182</v>
      </c>
      <c r="K59" s="55">
        <f t="shared" si="3"/>
        <v>16.73</v>
      </c>
      <c r="L59" s="55">
        <f t="shared" si="1"/>
        <v>17.23</v>
      </c>
      <c r="M59" s="56" t="s">
        <v>105</v>
      </c>
      <c r="N59" s="51">
        <f t="shared" si="4"/>
        <v>0.040508</v>
      </c>
    </row>
    <row r="60" s="2" customFormat="1" customHeight="1" spans="1:14">
      <c r="A60" s="23" t="s">
        <v>35</v>
      </c>
      <c r="B60" s="24" t="s">
        <v>173</v>
      </c>
      <c r="C60" s="23" t="s">
        <v>37</v>
      </c>
      <c r="D60" s="25" t="s">
        <v>38</v>
      </c>
      <c r="E60" s="39" t="s">
        <v>103</v>
      </c>
      <c r="F60" s="27" t="s">
        <v>64</v>
      </c>
      <c r="G60" s="35">
        <v>27234</v>
      </c>
      <c r="H60" s="37"/>
      <c r="I60" s="54">
        <v>7000</v>
      </c>
      <c r="J60" s="54" t="s">
        <v>183</v>
      </c>
      <c r="K60" s="55">
        <f t="shared" si="3"/>
        <v>16.73</v>
      </c>
      <c r="L60" s="55">
        <f t="shared" si="1"/>
        <v>17.23</v>
      </c>
      <c r="M60" s="56" t="s">
        <v>105</v>
      </c>
      <c r="N60" s="51">
        <f t="shared" si="4"/>
        <v>0.040508</v>
      </c>
    </row>
    <row r="61" s="2" customFormat="1" customHeight="1" spans="1:14">
      <c r="A61" s="30"/>
      <c r="B61" s="31"/>
      <c r="C61" s="30"/>
      <c r="D61" s="32"/>
      <c r="E61" s="40"/>
      <c r="F61" s="33"/>
      <c r="G61" s="36"/>
      <c r="H61" s="37"/>
      <c r="I61" s="54">
        <v>7000</v>
      </c>
      <c r="J61" s="54" t="s">
        <v>184</v>
      </c>
      <c r="K61" s="55">
        <f t="shared" si="3"/>
        <v>16.73</v>
      </c>
      <c r="L61" s="55">
        <f t="shared" si="1"/>
        <v>17.23</v>
      </c>
      <c r="M61" s="56" t="s">
        <v>105</v>
      </c>
      <c r="N61" s="51">
        <f t="shared" si="4"/>
        <v>0.040508</v>
      </c>
    </row>
    <row r="62" s="2" customFormat="1" customHeight="1" spans="1:15">
      <c r="A62" s="23" t="s">
        <v>35</v>
      </c>
      <c r="B62" s="24" t="s">
        <v>173</v>
      </c>
      <c r="C62" s="23" t="s">
        <v>37</v>
      </c>
      <c r="D62" s="25" t="s">
        <v>38</v>
      </c>
      <c r="E62" s="39" t="s">
        <v>103</v>
      </c>
      <c r="F62" s="27" t="s">
        <v>70</v>
      </c>
      <c r="G62" s="35">
        <v>13617</v>
      </c>
      <c r="H62" s="37"/>
      <c r="I62" s="54">
        <v>7000</v>
      </c>
      <c r="J62" s="54" t="s">
        <v>185</v>
      </c>
      <c r="K62" s="55">
        <f t="shared" si="3"/>
        <v>16.73</v>
      </c>
      <c r="L62" s="55">
        <f t="shared" si="1"/>
        <v>17.23</v>
      </c>
      <c r="M62" s="56" t="s">
        <v>105</v>
      </c>
      <c r="N62" s="51">
        <f t="shared" si="4"/>
        <v>0.040508</v>
      </c>
      <c r="O62" s="57"/>
    </row>
    <row r="63" s="2" customFormat="1" customHeight="1" spans="1:15">
      <c r="A63" s="30"/>
      <c r="B63" s="31"/>
      <c r="C63" s="30"/>
      <c r="D63" s="32"/>
      <c r="E63" s="40"/>
      <c r="F63" s="33"/>
      <c r="G63" s="36"/>
      <c r="H63" s="37">
        <v>50</v>
      </c>
      <c r="I63" s="54">
        <f>G62-I62+H63</f>
        <v>6667</v>
      </c>
      <c r="J63" s="54" t="s">
        <v>186</v>
      </c>
      <c r="K63" s="55">
        <f t="shared" si="3"/>
        <v>15.93413</v>
      </c>
      <c r="L63" s="55">
        <f t="shared" si="1"/>
        <v>16.43413</v>
      </c>
      <c r="M63" s="56" t="s">
        <v>105</v>
      </c>
      <c r="N63" s="51">
        <f t="shared" si="4"/>
        <v>0.040508</v>
      </c>
      <c r="O63" s="57"/>
    </row>
    <row r="64" s="2" customFormat="1" hidden="1" customHeight="1" spans="1:15">
      <c r="A64" s="25" t="s">
        <v>35</v>
      </c>
      <c r="B64" s="41" t="s">
        <v>271</v>
      </c>
      <c r="C64" s="23" t="s">
        <v>37</v>
      </c>
      <c r="D64" s="25" t="s">
        <v>38</v>
      </c>
      <c r="E64" s="42"/>
      <c r="F64" s="43"/>
      <c r="G64" s="44">
        <v>163404</v>
      </c>
      <c r="H64" s="45">
        <v>300</v>
      </c>
      <c r="I64" s="58">
        <v>42000</v>
      </c>
      <c r="J64" s="59"/>
      <c r="K64" s="60"/>
      <c r="L64" s="60">
        <v>4.25</v>
      </c>
      <c r="M64" s="61" t="s">
        <v>272</v>
      </c>
      <c r="N64" s="62">
        <f>0.34*0.34*0.295</f>
        <v>0.034102</v>
      </c>
      <c r="O64" s="57"/>
    </row>
    <row r="65" s="2" customFormat="1" customHeight="1" spans="1:15">
      <c r="A65" s="63"/>
      <c r="B65" s="64"/>
      <c r="C65" s="63"/>
      <c r="D65" s="63"/>
      <c r="E65" s="65"/>
      <c r="F65" s="66"/>
      <c r="G65" s="67"/>
      <c r="H65" s="45"/>
      <c r="I65" s="58"/>
      <c r="J65" s="58"/>
      <c r="K65" s="60"/>
      <c r="L65" s="60"/>
      <c r="M65" s="72"/>
      <c r="N65" s="51"/>
      <c r="O65" s="57"/>
    </row>
    <row r="66" s="2" customFormat="1" ht="19" customHeight="1" spans="1:15">
      <c r="A66" s="68"/>
      <c r="B66" s="69"/>
      <c r="C66" s="68"/>
      <c r="D66" s="68"/>
      <c r="E66" s="70"/>
      <c r="F66" s="71"/>
      <c r="G66" s="58"/>
      <c r="H66" s="45"/>
      <c r="I66" s="58">
        <f t="shared" ref="I66:L66" si="5">SUM(I8:I65)</f>
        <v>221619</v>
      </c>
      <c r="J66" s="73" t="s">
        <v>187</v>
      </c>
      <c r="K66" s="60">
        <f t="shared" si="5"/>
        <v>739.06797</v>
      </c>
      <c r="L66" s="60">
        <f t="shared" si="5"/>
        <v>771.31797</v>
      </c>
      <c r="M66" s="74"/>
      <c r="N66" s="51">
        <f>SUM(N8:N65)</f>
        <v>2.168234</v>
      </c>
      <c r="O66" s="57"/>
    </row>
    <row r="67" s="1" customFormat="1" spans="8:12">
      <c r="H67" s="3"/>
      <c r="I67" s="75"/>
      <c r="J67" s="75"/>
      <c r="K67" s="4"/>
      <c r="L67" s="4"/>
    </row>
    <row r="68" s="1" customFormat="1" spans="8:12">
      <c r="H68" s="3"/>
      <c r="K68" s="4"/>
      <c r="L68" s="4"/>
    </row>
    <row r="69" s="1" customFormat="1" spans="8:12">
      <c r="H69" s="47"/>
      <c r="K69" s="4"/>
      <c r="L69" s="4"/>
    </row>
    <row r="70" s="1" customFormat="1" spans="8:12">
      <c r="H70" s="3"/>
      <c r="K70" s="4"/>
      <c r="L70" s="4"/>
    </row>
    <row r="71" s="1" customFormat="1" spans="8:12">
      <c r="H71" s="3"/>
      <c r="K71" s="4"/>
      <c r="L71" s="4"/>
    </row>
    <row r="72" s="1" customFormat="1" spans="8:12">
      <c r="H72" s="3"/>
      <c r="K72" s="4"/>
      <c r="L72" s="4"/>
    </row>
    <row r="74" s="1" customFormat="1" spans="8:12">
      <c r="H74" s="3"/>
      <c r="K74" s="4"/>
      <c r="L74" s="4"/>
    </row>
  </sheetData>
  <mergeCells count="73">
    <mergeCell ref="A1:M1"/>
    <mergeCell ref="A2:M2"/>
    <mergeCell ref="F3:G3"/>
    <mergeCell ref="A8:A16"/>
    <mergeCell ref="A17:A28"/>
    <mergeCell ref="A29:A37"/>
    <mergeCell ref="A38:A44"/>
    <mergeCell ref="A45:A49"/>
    <mergeCell ref="A50:A52"/>
    <mergeCell ref="A53:A56"/>
    <mergeCell ref="A57:A59"/>
    <mergeCell ref="A60:A61"/>
    <mergeCell ref="A62:A63"/>
    <mergeCell ref="B8:B16"/>
    <mergeCell ref="B17:B28"/>
    <mergeCell ref="B29:B37"/>
    <mergeCell ref="B38:B44"/>
    <mergeCell ref="B45:B49"/>
    <mergeCell ref="B50:B52"/>
    <mergeCell ref="B53:B56"/>
    <mergeCell ref="B57:B59"/>
    <mergeCell ref="B60:B61"/>
    <mergeCell ref="B62:B63"/>
    <mergeCell ref="C8:C16"/>
    <mergeCell ref="C17:C28"/>
    <mergeCell ref="C29:C37"/>
    <mergeCell ref="C38:C44"/>
    <mergeCell ref="C45:C49"/>
    <mergeCell ref="C50:C52"/>
    <mergeCell ref="C53:C56"/>
    <mergeCell ref="C57:C59"/>
    <mergeCell ref="C60:C61"/>
    <mergeCell ref="C62:C63"/>
    <mergeCell ref="D8:D16"/>
    <mergeCell ref="D17:D28"/>
    <mergeCell ref="D29:D37"/>
    <mergeCell ref="D38:D44"/>
    <mergeCell ref="D45:D49"/>
    <mergeCell ref="D50:D52"/>
    <mergeCell ref="D53:D56"/>
    <mergeCell ref="D57:D59"/>
    <mergeCell ref="D60:D61"/>
    <mergeCell ref="D62:D63"/>
    <mergeCell ref="E8:E16"/>
    <mergeCell ref="E17:E28"/>
    <mergeCell ref="E29:E37"/>
    <mergeCell ref="E38:E44"/>
    <mergeCell ref="E45:E49"/>
    <mergeCell ref="E50:E52"/>
    <mergeCell ref="E53:E56"/>
    <mergeCell ref="E57:E59"/>
    <mergeCell ref="E60:E61"/>
    <mergeCell ref="E62:E63"/>
    <mergeCell ref="F8:F16"/>
    <mergeCell ref="F17:F28"/>
    <mergeCell ref="F29:F37"/>
    <mergeCell ref="F38:F44"/>
    <mergeCell ref="F45:F49"/>
    <mergeCell ref="F50:F52"/>
    <mergeCell ref="F53:F56"/>
    <mergeCell ref="F57:F59"/>
    <mergeCell ref="F60:F61"/>
    <mergeCell ref="F62:F63"/>
    <mergeCell ref="G8:G16"/>
    <mergeCell ref="G17:G28"/>
    <mergeCell ref="G29:G37"/>
    <mergeCell ref="G38:G44"/>
    <mergeCell ref="G45:G49"/>
    <mergeCell ref="G50:G52"/>
    <mergeCell ref="G53:G56"/>
    <mergeCell ref="G57:G59"/>
    <mergeCell ref="G60:G61"/>
    <mergeCell ref="G62:G6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ZCH95155HAIDANG送货单蓝色胶带</vt:lpstr>
      <vt:lpstr>ZCH95155HOANGANH送货单绿色胶带</vt:lpstr>
      <vt:lpstr>ZCH95155HOAVU送货单黄色胶带</vt:lpstr>
      <vt:lpstr>备用腰封尺码条送货单寄快递2025.8.30已发</vt:lpstr>
      <vt:lpstr>ZCH95155HOANGANH送货单2025.8.27送货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2025-09-01T03:09:08Z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