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送货单" sheetId="2" r:id="rId1"/>
    <sheet name="Sheet1" sheetId="4" r:id="rId2"/>
  </sheets>
  <externalReferences>
    <externalReference r:id="rId3"/>
  </externalReferences>
  <definedNames>
    <definedName name="Gender">[1]LUT!$I$1:$BI$1</definedName>
  </definedNames>
  <calcPr calcId="144525"/>
</workbook>
</file>

<file path=xl/sharedStrings.xml><?xml version="1.0" encoding="utf-8"?>
<sst xmlns="http://schemas.openxmlformats.org/spreadsheetml/2006/main" count="142" uniqueCount="85">
  <si>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</si>
  <si>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</si>
  <si>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</si>
  <si>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2025.9.14</t>
  </si>
  <si>
    <t>车牌：苏US9U22</t>
  </si>
  <si>
    <t>15215955853朱光辉 浙江省绍兴市柯桥区兴工路2号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</si>
  <si>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</si>
  <si>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</si>
  <si>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</si>
  <si>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</si>
  <si>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</si>
  <si>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</si>
  <si>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</si>
  <si>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</si>
  <si>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</si>
  <si>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</si>
  <si>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</si>
  <si>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</si>
  <si>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</si>
  <si>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</si>
  <si>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</si>
  <si>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</si>
  <si>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</si>
  <si>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</si>
  <si>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</si>
  <si>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</si>
  <si>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</si>
  <si>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</si>
  <si>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</si>
  <si>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</si>
  <si>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</si>
  <si>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</si>
  <si>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</si>
  <si>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</si>
  <si>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>P25090744</t>
  </si>
  <si>
    <t>CSSH18028748A</t>
  </si>
  <si>
    <t xml:space="preserve">ZMD15154PS      </t>
  </si>
  <si>
    <t xml:space="preserve">S25090374 </t>
  </si>
  <si>
    <t>蓝色</t>
  </si>
  <si>
    <t>S</t>
  </si>
  <si>
    <t>1/27</t>
  </si>
  <si>
    <t>700*260*235</t>
  </si>
  <si>
    <t>2/27</t>
  </si>
  <si>
    <t>700*160*185</t>
  </si>
  <si>
    <t>M</t>
  </si>
  <si>
    <t>3/27</t>
  </si>
  <si>
    <t>4/27</t>
  </si>
  <si>
    <t>L</t>
  </si>
  <si>
    <t>5/27</t>
  </si>
  <si>
    <t>6/27</t>
  </si>
  <si>
    <t>XL</t>
  </si>
  <si>
    <t>7/27</t>
  </si>
  <si>
    <t>CSSH18028748B</t>
  </si>
  <si>
    <t>玫红</t>
  </si>
  <si>
    <t>8/27</t>
  </si>
  <si>
    <t>9/27</t>
  </si>
  <si>
    <t>10/27</t>
  </si>
  <si>
    <t>11/27</t>
  </si>
  <si>
    <t>12/27</t>
  </si>
  <si>
    <t>13/27</t>
  </si>
  <si>
    <t>14/27</t>
  </si>
  <si>
    <t>CSSH18028748C</t>
  </si>
  <si>
    <t>蓝绿色</t>
  </si>
  <si>
    <t>15/27</t>
  </si>
  <si>
    <t>16/27</t>
  </si>
  <si>
    <t>17/27</t>
  </si>
  <si>
    <t>18/27</t>
  </si>
  <si>
    <t>19/27</t>
  </si>
  <si>
    <t>20/27</t>
  </si>
  <si>
    <t>尺码条</t>
  </si>
  <si>
    <t>ZMD15154PS</t>
  </si>
  <si>
    <t>S25090374</t>
  </si>
  <si>
    <t>21/27</t>
  </si>
  <si>
    <t>22/27</t>
  </si>
  <si>
    <t>23/27</t>
  </si>
  <si>
    <t>24/27</t>
  </si>
  <si>
    <t>25/27</t>
  </si>
  <si>
    <t>CSSH18028748D</t>
  </si>
  <si>
    <t>蓝色备用腰封</t>
  </si>
  <si>
    <t>26/27</t>
  </si>
  <si>
    <t>圆贴</t>
  </si>
  <si>
    <t>27/27</t>
  </si>
  <si>
    <t>350*350*180</t>
  </si>
  <si>
    <t>27箱</t>
  </si>
  <si>
    <t>栈板一块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</si>
</sst>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);[Red]\(0.00\)"/>
    <numFmt numFmtId="180" formatCode="0.000_);[Red]\(0.000\)"/>
    <numFmt numFmtId="181" formatCode="0.000_ 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0"/>
    </font>
    <font>
      <sz val="9"/>
      <name val="宋体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9"/>
      <name val="Arial"/>
      <charset val="0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0" fillId="0" borderId="0"/>
    <xf numFmtId="0" fontId="35" fillId="0" borderId="1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4" borderId="13" applyNumberFormat="0" applyAlignment="0" applyProtection="0">
      <alignment vertical="center"/>
    </xf>
    <xf numFmtId="0" fontId="37" fillId="14" borderId="9" applyNumberFormat="0" applyAlignment="0" applyProtection="0">
      <alignment vertical="center"/>
    </xf>
    <xf numFmtId="0" fontId="38" fillId="15" borderId="14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177" fontId="9" fillId="2" borderId="1" xfId="50" applyNumberFormat="1" applyFont="1" applyFill="1" applyBorder="1" applyAlignment="1">
      <alignment horizontal="center" vertical="center" wrapText="1"/>
    </xf>
    <xf numFmtId="177" fontId="9" fillId="0" borderId="1" xfId="50" applyNumberFormat="1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15" fontId="9" fillId="0" borderId="1" xfId="50" applyNumberFormat="1" applyFont="1" applyFill="1" applyBorder="1" applyAlignment="1">
      <alignment horizontal="center" vertical="center" wrapText="1"/>
    </xf>
    <xf numFmtId="15" fontId="10" fillId="0" borderId="1" xfId="50" applyNumberFormat="1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50" applyFont="1" applyFill="1" applyBorder="1" applyAlignment="1">
      <alignment horizontal="center" vertical="center" wrapText="1"/>
    </xf>
    <xf numFmtId="0" fontId="13" fillId="2" borderId="2" xfId="2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50" applyFont="1" applyFill="1" applyBorder="1" applyAlignment="1">
      <alignment horizontal="center" vertical="center" wrapText="1"/>
    </xf>
    <xf numFmtId="0" fontId="13" fillId="2" borderId="3" xfId="2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 wrapText="1"/>
    </xf>
    <xf numFmtId="0" fontId="13" fillId="2" borderId="1" xfId="2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4" xfId="2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8" fillId="2" borderId="1" xfId="5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5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178" fontId="21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8" fillId="0" borderId="1" xfId="5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9" fontId="9" fillId="0" borderId="1" xfId="50" applyNumberFormat="1" applyFont="1" applyFill="1" applyBorder="1" applyAlignment="1">
      <alignment horizontal="center" vertical="center" wrapText="1"/>
    </xf>
    <xf numFmtId="180" fontId="22" fillId="0" borderId="1" xfId="0" applyNumberFormat="1" applyFont="1" applyBorder="1" applyAlignment="1">
      <alignment horizontal="center" vertical="center" wrapText="1"/>
    </xf>
    <xf numFmtId="180" fontId="22" fillId="0" borderId="0" xfId="0" applyNumberFormat="1" applyFont="1" applyAlignment="1">
      <alignment horizontal="center" vertical="center" wrapText="1"/>
    </xf>
    <xf numFmtId="176" fontId="22" fillId="0" borderId="1" xfId="50" applyNumberFormat="1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9" fontId="12" fillId="2" borderId="2" xfId="5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81" fontId="22" fillId="0" borderId="5" xfId="0" applyNumberFormat="1" applyFont="1" applyBorder="1" applyAlignment="1">
      <alignment horizontal="center" vertical="center" wrapText="1"/>
    </xf>
    <xf numFmtId="180" fontId="16" fillId="0" borderId="0" xfId="0" applyNumberFormat="1" applyFont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181" fontId="22" fillId="0" borderId="6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79" fontId="12" fillId="2" borderId="3" xfId="5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181" fontId="22" fillId="0" borderId="7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181" fontId="22" fillId="0" borderId="8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80" fontId="16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/>
    </xf>
    <xf numFmtId="179" fontId="18" fillId="3" borderId="1" xfId="5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80" fontId="2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8" fillId="0" borderId="1" xfId="5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9" fontId="0" fillId="0" borderId="0" xfId="0" applyNumberFormat="1">
      <alignment vertical="center"/>
    </xf>
    <xf numFmtId="0" fontId="23" fillId="0" borderId="1" xfId="0" applyFont="1" applyBorder="1" applyAlignment="1" quotePrefix="1">
      <alignment horizontal="center" vertical="center"/>
    </xf>
    <xf numFmtId="0" fontId="23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view="pageBreakPreview" zoomScaleNormal="100" workbookViewId="0">
      <selection activeCell="F14" sqref="F14"/>
    </sheetView>
  </sheetViews>
  <sheetFormatPr defaultColWidth="18" defaultRowHeight="13.5"/>
  <cols>
    <col min="1" max="1" width="9.125" customWidth="1"/>
    <col min="2" max="2" width="16.75" customWidth="1"/>
    <col min="3" max="3" width="12.625" customWidth="1"/>
    <col min="4" max="4" width="9.625" customWidth="1"/>
    <col min="5" max="5" width="16.25" style="3" customWidth="1"/>
    <col min="6" max="6" width="3.875" customWidth="1"/>
    <col min="7" max="7" width="7.5" customWidth="1"/>
    <col min="8" max="8" width="5.125" customWidth="1"/>
    <col min="9" max="9" width="7.625" customWidth="1"/>
    <col min="10" max="10" width="8.375" customWidth="1"/>
    <col min="11" max="11" width="9.375" customWidth="1"/>
    <col min="12" max="12" width="10.375" customWidth="1"/>
    <col min="13" max="13" width="11.375" customWidth="1"/>
    <col min="14" max="14" width="9" customWidth="1"/>
    <col min="15" max="17" width="7" customWidth="1"/>
  </cols>
  <sheetData>
    <row r="1" s="1" customFormat="1" ht="40" customHeight="1" spans="1:17">
      <c r="A1" s="4" t="s">
        <v>0</v>
      </c>
      <c r="B1" s="5"/>
      <c r="C1" s="5"/>
      <c r="D1" s="5"/>
      <c r="E1" s="6"/>
      <c r="F1" s="5"/>
      <c r="G1" s="5"/>
      <c r="H1" s="5"/>
      <c r="I1" s="65"/>
      <c r="J1" s="65"/>
      <c r="K1" s="66"/>
      <c r="L1" s="66"/>
      <c r="M1" s="5"/>
      <c r="N1" s="67"/>
      <c r="O1" s="67"/>
      <c r="P1" s="67"/>
      <c r="Q1" s="67"/>
    </row>
    <row r="2" s="1" customFormat="1" ht="25.5" spans="1:17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68"/>
      <c r="L2" s="68"/>
      <c r="M2" s="7"/>
      <c r="N2" s="67"/>
      <c r="O2" s="67"/>
      <c r="P2" s="67"/>
      <c r="Q2" s="67"/>
    </row>
    <row r="3" s="1" customFormat="1" ht="15" spans="5:17">
      <c r="E3" s="9" t="s">
        <v>2</v>
      </c>
      <c r="F3" s="10" t="s">
        <v>3</v>
      </c>
      <c r="G3" s="10"/>
      <c r="H3" s="11"/>
      <c r="I3" s="64"/>
      <c r="J3" s="64"/>
      <c r="K3" s="69"/>
      <c r="L3" s="69"/>
      <c r="N3" s="67"/>
      <c r="O3" s="67"/>
      <c r="P3" s="67"/>
      <c r="Q3" s="67"/>
    </row>
    <row r="4" s="1" customFormat="1" ht="19.5" customHeight="1" spans="5:17">
      <c r="E4" s="12" t="s">
        <v>4</v>
      </c>
      <c r="F4" s="13" t="s">
        <v>5</v>
      </c>
      <c r="G4" s="13"/>
      <c r="H4" s="13"/>
      <c r="I4" s="13"/>
      <c r="J4" s="13"/>
      <c r="K4" s="13"/>
      <c r="L4" s="13"/>
      <c r="M4" s="13"/>
      <c r="N4" s="13"/>
      <c r="O4" s="67"/>
      <c r="P4" s="67"/>
      <c r="Q4" s="67"/>
    </row>
    <row r="5" s="1" customFormat="1" ht="15" hidden="1" spans="2:17">
      <c r="B5" s="14"/>
      <c r="C5" s="14"/>
      <c r="E5" s="15"/>
      <c r="H5" s="16"/>
      <c r="K5" s="69"/>
      <c r="L5" s="69"/>
      <c r="N5" s="67"/>
      <c r="O5" s="67"/>
      <c r="P5" s="67"/>
      <c r="Q5" s="67"/>
    </row>
    <row r="6" s="2" customFormat="1" ht="38.25" spans="1:17">
      <c r="A6" s="17" t="s">
        <v>6</v>
      </c>
      <c r="B6" s="18" t="s">
        <v>7</v>
      </c>
      <c r="C6" s="18" t="s">
        <v>8</v>
      </c>
      <c r="D6" s="18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6" t="s">
        <v>15</v>
      </c>
      <c r="K6" s="70" t="s">
        <v>16</v>
      </c>
      <c r="L6" s="70" t="s">
        <v>17</v>
      </c>
      <c r="M6" s="18" t="s">
        <v>18</v>
      </c>
      <c r="N6" s="71" t="s">
        <v>19</v>
      </c>
      <c r="O6" s="72"/>
      <c r="P6" s="72"/>
      <c r="Q6" s="72"/>
    </row>
    <row r="7" s="2" customFormat="1" ht="32.25" customHeight="1" spans="1:17">
      <c r="A7" s="17" t="s">
        <v>20</v>
      </c>
      <c r="B7" s="22" t="s">
        <v>21</v>
      </c>
      <c r="C7" s="23" t="s">
        <v>22</v>
      </c>
      <c r="D7" s="24" t="s">
        <v>23</v>
      </c>
      <c r="E7" s="25" t="s">
        <v>24</v>
      </c>
      <c r="F7" s="26" t="s">
        <v>25</v>
      </c>
      <c r="G7" s="21" t="s">
        <v>26</v>
      </c>
      <c r="H7" s="21" t="s">
        <v>27</v>
      </c>
      <c r="I7" s="73" t="s">
        <v>28</v>
      </c>
      <c r="J7" s="74" t="s">
        <v>29</v>
      </c>
      <c r="K7" s="70" t="s">
        <v>30</v>
      </c>
      <c r="L7" s="70" t="s">
        <v>31</v>
      </c>
      <c r="M7" s="18" t="s">
        <v>32</v>
      </c>
      <c r="N7" s="71" t="s">
        <v>33</v>
      </c>
      <c r="O7" s="72"/>
      <c r="P7"/>
      <c r="Q7" s="72"/>
    </row>
    <row r="8" s="2" customFormat="1" ht="15" customHeight="1" spans="1:17">
      <c r="A8" s="27" t="s">
        <v>34</v>
      </c>
      <c r="B8" s="28" t="s">
        <v>35</v>
      </c>
      <c r="C8" s="28" t="s">
        <v>36</v>
      </c>
      <c r="D8" s="27" t="s">
        <v>37</v>
      </c>
      <c r="E8" s="29" t="s">
        <v>38</v>
      </c>
      <c r="F8" s="30" t="s">
        <v>39</v>
      </c>
      <c r="G8" s="31">
        <v>2571</v>
      </c>
      <c r="H8" s="32"/>
      <c r="I8" s="75">
        <v>2200</v>
      </c>
      <c r="J8" s="103" t="s">
        <v>40</v>
      </c>
      <c r="K8" s="77">
        <f>I8*0.0061</f>
        <v>13.42</v>
      </c>
      <c r="L8" s="77">
        <f>K8+0.5</f>
        <v>13.92</v>
      </c>
      <c r="M8" s="78" t="s">
        <v>41</v>
      </c>
      <c r="N8" s="79">
        <f>0.7*0.26*0.235</f>
        <v>0.04277</v>
      </c>
      <c r="O8" s="80"/>
      <c r="P8" s="80"/>
      <c r="Q8" s="80"/>
    </row>
    <row r="9" s="2" customFormat="1" ht="15" customHeight="1" spans="1:17">
      <c r="A9" s="33"/>
      <c r="B9" s="34"/>
      <c r="C9" s="34"/>
      <c r="D9" s="33"/>
      <c r="E9" s="35"/>
      <c r="F9" s="36"/>
      <c r="G9" s="37"/>
      <c r="H9" s="32">
        <v>50</v>
      </c>
      <c r="I9" s="75">
        <f t="shared" ref="I9:I13" si="0">G8-I8+H9</f>
        <v>421</v>
      </c>
      <c r="J9" s="103" t="s">
        <v>42</v>
      </c>
      <c r="K9" s="77">
        <f t="shared" ref="K9:K32" si="1">I9*0.0061</f>
        <v>2.5681</v>
      </c>
      <c r="L9" s="77">
        <f t="shared" ref="L9:L33" si="2">K9+0.5</f>
        <v>3.0681</v>
      </c>
      <c r="M9" s="81" t="s">
        <v>43</v>
      </c>
      <c r="N9" s="79">
        <f>0.7*0.16*0.185</f>
        <v>0.02072</v>
      </c>
      <c r="O9" s="80"/>
      <c r="P9" s="80"/>
      <c r="Q9" s="80"/>
    </row>
    <row r="10" s="2" customFormat="1" ht="15" customHeight="1" spans="1:17">
      <c r="A10" s="33"/>
      <c r="B10" s="34"/>
      <c r="C10" s="34"/>
      <c r="D10" s="33"/>
      <c r="E10" s="35"/>
      <c r="F10" s="30" t="s">
        <v>44</v>
      </c>
      <c r="G10" s="31">
        <v>3856</v>
      </c>
      <c r="H10" s="32"/>
      <c r="I10" s="75">
        <v>2200</v>
      </c>
      <c r="J10" s="103" t="s">
        <v>45</v>
      </c>
      <c r="K10" s="77">
        <f t="shared" si="1"/>
        <v>13.42</v>
      </c>
      <c r="L10" s="77">
        <f t="shared" si="2"/>
        <v>13.92</v>
      </c>
      <c r="M10" s="78" t="s">
        <v>41</v>
      </c>
      <c r="N10" s="79">
        <f t="shared" ref="N9:N18" si="3">0.7*0.26*0.235</f>
        <v>0.04277</v>
      </c>
      <c r="O10" s="80"/>
      <c r="P10" s="80"/>
      <c r="Q10" s="80"/>
    </row>
    <row r="11" s="2" customFormat="1" ht="15" customHeight="1" spans="1:17">
      <c r="A11" s="33"/>
      <c r="B11" s="34"/>
      <c r="C11" s="34"/>
      <c r="D11" s="33"/>
      <c r="E11" s="35"/>
      <c r="F11" s="36"/>
      <c r="G11" s="37"/>
      <c r="H11" s="32">
        <v>50</v>
      </c>
      <c r="I11" s="75">
        <f t="shared" si="0"/>
        <v>1706</v>
      </c>
      <c r="J11" s="103" t="s">
        <v>46</v>
      </c>
      <c r="K11" s="77">
        <f t="shared" si="1"/>
        <v>10.4066</v>
      </c>
      <c r="L11" s="77">
        <f t="shared" si="2"/>
        <v>10.9066</v>
      </c>
      <c r="M11" s="78" t="s">
        <v>41</v>
      </c>
      <c r="N11" s="79">
        <f t="shared" si="3"/>
        <v>0.04277</v>
      </c>
      <c r="O11" s="80"/>
      <c r="P11" s="80"/>
      <c r="Q11" s="80"/>
    </row>
    <row r="12" s="2" customFormat="1" ht="15" customHeight="1" spans="1:17">
      <c r="A12" s="33"/>
      <c r="B12" s="34"/>
      <c r="C12" s="34"/>
      <c r="D12" s="33"/>
      <c r="E12" s="35"/>
      <c r="F12" s="30" t="s">
        <v>47</v>
      </c>
      <c r="G12" s="31">
        <v>2571</v>
      </c>
      <c r="H12" s="32"/>
      <c r="I12" s="75">
        <v>2200</v>
      </c>
      <c r="J12" s="103" t="s">
        <v>48</v>
      </c>
      <c r="K12" s="77">
        <f t="shared" si="1"/>
        <v>13.42</v>
      </c>
      <c r="L12" s="77">
        <f t="shared" si="2"/>
        <v>13.92</v>
      </c>
      <c r="M12" s="78" t="s">
        <v>41</v>
      </c>
      <c r="N12" s="79">
        <f t="shared" si="3"/>
        <v>0.04277</v>
      </c>
      <c r="O12" s="80"/>
      <c r="P12" s="80"/>
      <c r="Q12" s="80"/>
    </row>
    <row r="13" s="2" customFormat="1" ht="15" customHeight="1" spans="1:17">
      <c r="A13" s="33"/>
      <c r="B13" s="34"/>
      <c r="C13" s="34"/>
      <c r="D13" s="33"/>
      <c r="E13" s="35"/>
      <c r="F13" s="36"/>
      <c r="G13" s="37"/>
      <c r="H13" s="32">
        <v>50</v>
      </c>
      <c r="I13" s="75">
        <f t="shared" ref="I13:I18" si="4">G12-I12+H13</f>
        <v>421</v>
      </c>
      <c r="J13" s="103" t="s">
        <v>49</v>
      </c>
      <c r="K13" s="77">
        <f t="shared" si="1"/>
        <v>2.5681</v>
      </c>
      <c r="L13" s="77">
        <f t="shared" si="2"/>
        <v>3.0681</v>
      </c>
      <c r="M13" s="81" t="s">
        <v>43</v>
      </c>
      <c r="N13" s="79">
        <f>0.7*0.16*0.185</f>
        <v>0.02072</v>
      </c>
      <c r="O13" s="80"/>
      <c r="P13" s="80"/>
      <c r="Q13" s="80"/>
    </row>
    <row r="14" s="2" customFormat="1" ht="15" customHeight="1" spans="1:17">
      <c r="A14" s="33"/>
      <c r="B14" s="34"/>
      <c r="C14" s="34"/>
      <c r="D14" s="33"/>
      <c r="E14" s="35"/>
      <c r="F14" s="30" t="s">
        <v>50</v>
      </c>
      <c r="G14" s="31">
        <v>1285</v>
      </c>
      <c r="H14" s="32">
        <v>50</v>
      </c>
      <c r="I14" s="75">
        <f>G14+H14</f>
        <v>1335</v>
      </c>
      <c r="J14" s="103" t="s">
        <v>51</v>
      </c>
      <c r="K14" s="77">
        <f t="shared" si="1"/>
        <v>8.1435</v>
      </c>
      <c r="L14" s="77">
        <f t="shared" si="2"/>
        <v>8.6435</v>
      </c>
      <c r="M14" s="78" t="s">
        <v>41</v>
      </c>
      <c r="N14" s="79">
        <f t="shared" si="3"/>
        <v>0.04277</v>
      </c>
      <c r="O14" s="80"/>
      <c r="P14" s="80"/>
      <c r="Q14" s="80"/>
    </row>
    <row r="15" s="2" customFormat="1" ht="15" customHeight="1" spans="1:17">
      <c r="A15" s="38" t="s">
        <v>34</v>
      </c>
      <c r="B15" s="39" t="s">
        <v>52</v>
      </c>
      <c r="C15" s="39" t="s">
        <v>36</v>
      </c>
      <c r="D15" s="38" t="s">
        <v>37</v>
      </c>
      <c r="E15" s="40" t="s">
        <v>53</v>
      </c>
      <c r="F15" s="30" t="s">
        <v>39</v>
      </c>
      <c r="G15" s="31">
        <v>2571</v>
      </c>
      <c r="H15" s="32"/>
      <c r="I15" s="75">
        <v>2200</v>
      </c>
      <c r="J15" s="103" t="s">
        <v>54</v>
      </c>
      <c r="K15" s="77">
        <f t="shared" si="1"/>
        <v>13.42</v>
      </c>
      <c r="L15" s="77">
        <f t="shared" si="2"/>
        <v>13.92</v>
      </c>
      <c r="M15" s="78" t="s">
        <v>41</v>
      </c>
      <c r="N15" s="79">
        <f t="shared" si="3"/>
        <v>0.04277</v>
      </c>
      <c r="O15" s="72"/>
      <c r="P15"/>
      <c r="Q15" s="72"/>
    </row>
    <row r="16" s="2" customFormat="1" ht="15" customHeight="1" spans="1:17">
      <c r="A16" s="38"/>
      <c r="B16" s="39"/>
      <c r="C16" s="39"/>
      <c r="D16" s="38"/>
      <c r="E16" s="40"/>
      <c r="F16" s="36"/>
      <c r="G16" s="37"/>
      <c r="H16" s="32">
        <v>50</v>
      </c>
      <c r="I16" s="75">
        <f t="shared" si="4"/>
        <v>421</v>
      </c>
      <c r="J16" s="103" t="s">
        <v>55</v>
      </c>
      <c r="K16" s="77">
        <f t="shared" si="1"/>
        <v>2.5681</v>
      </c>
      <c r="L16" s="77">
        <f t="shared" si="2"/>
        <v>3.0681</v>
      </c>
      <c r="M16" s="81" t="s">
        <v>43</v>
      </c>
      <c r="N16" s="79">
        <f>0.7*0.16*0.185</f>
        <v>0.02072</v>
      </c>
      <c r="O16" s="72"/>
      <c r="P16"/>
      <c r="Q16" s="72"/>
    </row>
    <row r="17" s="2" customFormat="1" ht="15" customHeight="1" spans="1:17">
      <c r="A17" s="38"/>
      <c r="B17" s="39"/>
      <c r="C17" s="39"/>
      <c r="D17" s="38"/>
      <c r="E17" s="40"/>
      <c r="F17" s="30" t="s">
        <v>44</v>
      </c>
      <c r="G17" s="31">
        <v>3856</v>
      </c>
      <c r="H17" s="32"/>
      <c r="I17" s="75">
        <v>2200</v>
      </c>
      <c r="J17" s="103" t="s">
        <v>56</v>
      </c>
      <c r="K17" s="77">
        <f t="shared" si="1"/>
        <v>13.42</v>
      </c>
      <c r="L17" s="77">
        <f t="shared" si="2"/>
        <v>13.92</v>
      </c>
      <c r="M17" s="78" t="s">
        <v>41</v>
      </c>
      <c r="N17" s="79">
        <f t="shared" si="3"/>
        <v>0.04277</v>
      </c>
      <c r="O17" s="72"/>
      <c r="P17"/>
      <c r="Q17" s="72"/>
    </row>
    <row r="18" s="2" customFormat="1" ht="15" customHeight="1" spans="1:17">
      <c r="A18" s="38"/>
      <c r="B18" s="39"/>
      <c r="C18" s="39"/>
      <c r="D18" s="38"/>
      <c r="E18" s="40"/>
      <c r="F18" s="36"/>
      <c r="G18" s="37"/>
      <c r="H18" s="32">
        <v>50</v>
      </c>
      <c r="I18" s="75">
        <f t="shared" si="4"/>
        <v>1706</v>
      </c>
      <c r="J18" s="103" t="s">
        <v>57</v>
      </c>
      <c r="K18" s="77">
        <f t="shared" si="1"/>
        <v>10.4066</v>
      </c>
      <c r="L18" s="77">
        <f t="shared" si="2"/>
        <v>10.9066</v>
      </c>
      <c r="M18" s="78" t="s">
        <v>41</v>
      </c>
      <c r="N18" s="79">
        <f t="shared" si="3"/>
        <v>0.04277</v>
      </c>
      <c r="O18" s="72"/>
      <c r="P18"/>
      <c r="Q18" s="72"/>
    </row>
    <row r="19" s="2" customFormat="1" ht="15" customHeight="1" spans="1:17">
      <c r="A19" s="38"/>
      <c r="B19" s="39"/>
      <c r="C19" s="39"/>
      <c r="D19" s="38"/>
      <c r="E19" s="40"/>
      <c r="F19" s="30" t="s">
        <v>47</v>
      </c>
      <c r="G19" s="31">
        <v>2571</v>
      </c>
      <c r="H19" s="32"/>
      <c r="I19" s="75">
        <v>2200</v>
      </c>
      <c r="J19" s="103" t="s">
        <v>58</v>
      </c>
      <c r="K19" s="77">
        <f t="shared" si="1"/>
        <v>13.42</v>
      </c>
      <c r="L19" s="77">
        <f t="shared" si="2"/>
        <v>13.92</v>
      </c>
      <c r="M19" s="78" t="s">
        <v>41</v>
      </c>
      <c r="N19" s="79">
        <f t="shared" ref="N19:N32" si="5">0.7*0.26*0.235</f>
        <v>0.04277</v>
      </c>
      <c r="O19" s="72"/>
      <c r="P19"/>
      <c r="Q19" s="72"/>
    </row>
    <row r="20" s="2" customFormat="1" ht="15" customHeight="1" spans="1:17">
      <c r="A20" s="38"/>
      <c r="B20" s="39"/>
      <c r="C20" s="39"/>
      <c r="D20" s="38"/>
      <c r="E20" s="40"/>
      <c r="F20" s="36"/>
      <c r="G20" s="37"/>
      <c r="H20" s="32">
        <v>50</v>
      </c>
      <c r="I20" s="75">
        <f>G19-I19+H20</f>
        <v>421</v>
      </c>
      <c r="J20" s="103" t="s">
        <v>59</v>
      </c>
      <c r="K20" s="77">
        <f t="shared" si="1"/>
        <v>2.5681</v>
      </c>
      <c r="L20" s="77">
        <f t="shared" si="2"/>
        <v>3.0681</v>
      </c>
      <c r="M20" s="81" t="s">
        <v>43</v>
      </c>
      <c r="N20" s="79">
        <f>0.7*0.16*0.185</f>
        <v>0.02072</v>
      </c>
      <c r="O20" s="72"/>
      <c r="P20"/>
      <c r="Q20" s="72"/>
    </row>
    <row r="21" s="2" customFormat="1" ht="15" customHeight="1" spans="1:17">
      <c r="A21" s="38"/>
      <c r="B21" s="39"/>
      <c r="C21" s="39"/>
      <c r="D21" s="38"/>
      <c r="E21" s="40"/>
      <c r="F21" s="30" t="s">
        <v>50</v>
      </c>
      <c r="G21" s="31">
        <v>1285</v>
      </c>
      <c r="H21" s="32">
        <v>50</v>
      </c>
      <c r="I21" s="75">
        <f>G21+H21</f>
        <v>1335</v>
      </c>
      <c r="J21" s="103" t="s">
        <v>60</v>
      </c>
      <c r="K21" s="77">
        <f t="shared" si="1"/>
        <v>8.1435</v>
      </c>
      <c r="L21" s="77">
        <f t="shared" si="2"/>
        <v>8.6435</v>
      </c>
      <c r="M21" s="78" t="s">
        <v>41</v>
      </c>
      <c r="N21" s="79">
        <f t="shared" si="5"/>
        <v>0.04277</v>
      </c>
      <c r="O21" s="72"/>
      <c r="P21"/>
      <c r="Q21" s="72"/>
    </row>
    <row r="22" s="2" customFormat="1" ht="15" customHeight="1" spans="1:17">
      <c r="A22" s="38" t="s">
        <v>34</v>
      </c>
      <c r="B22" s="39" t="s">
        <v>61</v>
      </c>
      <c r="C22" s="39" t="s">
        <v>36</v>
      </c>
      <c r="D22" s="38" t="s">
        <v>37</v>
      </c>
      <c r="E22" s="40" t="s">
        <v>62</v>
      </c>
      <c r="F22" s="30" t="s">
        <v>39</v>
      </c>
      <c r="G22" s="31">
        <v>2571</v>
      </c>
      <c r="H22" s="32"/>
      <c r="I22" s="75">
        <v>2200</v>
      </c>
      <c r="J22" s="103" t="s">
        <v>63</v>
      </c>
      <c r="K22" s="77">
        <f t="shared" si="1"/>
        <v>13.42</v>
      </c>
      <c r="L22" s="77">
        <f t="shared" si="2"/>
        <v>13.92</v>
      </c>
      <c r="M22" s="78" t="s">
        <v>41</v>
      </c>
      <c r="N22" s="79">
        <f t="shared" si="5"/>
        <v>0.04277</v>
      </c>
      <c r="O22" s="72"/>
      <c r="P22"/>
      <c r="Q22" s="72"/>
    </row>
    <row r="23" s="2" customFormat="1" ht="15" customHeight="1" spans="1:17">
      <c r="A23" s="38"/>
      <c r="B23" s="39"/>
      <c r="C23" s="39"/>
      <c r="D23" s="38"/>
      <c r="E23" s="40"/>
      <c r="F23" s="36"/>
      <c r="G23" s="37"/>
      <c r="H23" s="32">
        <v>50</v>
      </c>
      <c r="I23" s="75">
        <f>G22-I22+H23</f>
        <v>421</v>
      </c>
      <c r="J23" s="103" t="s">
        <v>64</v>
      </c>
      <c r="K23" s="77">
        <f t="shared" si="1"/>
        <v>2.5681</v>
      </c>
      <c r="L23" s="77">
        <f t="shared" si="2"/>
        <v>3.0681</v>
      </c>
      <c r="M23" s="81" t="s">
        <v>43</v>
      </c>
      <c r="N23" s="79">
        <f>0.7*0.16*0.185</f>
        <v>0.02072</v>
      </c>
      <c r="O23" s="72"/>
      <c r="P23"/>
      <c r="Q23" s="72"/>
    </row>
    <row r="24" s="2" customFormat="1" ht="15" customHeight="1" spans="1:17">
      <c r="A24" s="38"/>
      <c r="B24" s="39"/>
      <c r="C24" s="39"/>
      <c r="D24" s="38"/>
      <c r="E24" s="40"/>
      <c r="F24" s="30" t="s">
        <v>44</v>
      </c>
      <c r="G24" s="31">
        <v>2571</v>
      </c>
      <c r="H24" s="32"/>
      <c r="I24" s="75">
        <v>2200</v>
      </c>
      <c r="J24" s="103" t="s">
        <v>65</v>
      </c>
      <c r="K24" s="77">
        <f t="shared" si="1"/>
        <v>13.42</v>
      </c>
      <c r="L24" s="77">
        <f t="shared" si="2"/>
        <v>13.92</v>
      </c>
      <c r="M24" s="78" t="s">
        <v>41</v>
      </c>
      <c r="N24" s="79">
        <f t="shared" si="5"/>
        <v>0.04277</v>
      </c>
      <c r="O24" s="72"/>
      <c r="P24"/>
      <c r="Q24" s="72"/>
    </row>
    <row r="25" s="2" customFormat="1" ht="15" customHeight="1" spans="1:17">
      <c r="A25" s="38"/>
      <c r="B25" s="39"/>
      <c r="C25" s="39"/>
      <c r="D25" s="38"/>
      <c r="E25" s="40"/>
      <c r="F25" s="36"/>
      <c r="G25" s="37"/>
      <c r="H25" s="32">
        <v>50</v>
      </c>
      <c r="I25" s="75">
        <v>421</v>
      </c>
      <c r="J25" s="103" t="s">
        <v>66</v>
      </c>
      <c r="K25" s="77">
        <f t="shared" si="1"/>
        <v>2.5681</v>
      </c>
      <c r="L25" s="77">
        <f t="shared" si="2"/>
        <v>3.0681</v>
      </c>
      <c r="M25" s="81" t="s">
        <v>43</v>
      </c>
      <c r="N25" s="79">
        <v>0.021</v>
      </c>
      <c r="O25" s="72"/>
      <c r="P25"/>
      <c r="Q25" s="72"/>
    </row>
    <row r="26" s="2" customFormat="1" ht="15" customHeight="1" spans="1:17">
      <c r="A26" s="38"/>
      <c r="B26" s="39"/>
      <c r="C26" s="39"/>
      <c r="D26" s="38"/>
      <c r="E26" s="40"/>
      <c r="F26" s="30" t="s">
        <v>47</v>
      </c>
      <c r="G26" s="31">
        <v>1285</v>
      </c>
      <c r="H26" s="32">
        <v>50</v>
      </c>
      <c r="I26" s="75">
        <f>G26+H26</f>
        <v>1335</v>
      </c>
      <c r="J26" s="103" t="s">
        <v>67</v>
      </c>
      <c r="K26" s="77">
        <f t="shared" si="1"/>
        <v>8.1435</v>
      </c>
      <c r="L26" s="77">
        <f t="shared" si="2"/>
        <v>8.6435</v>
      </c>
      <c r="M26" s="78" t="s">
        <v>41</v>
      </c>
      <c r="N26" s="79">
        <f t="shared" si="5"/>
        <v>0.04277</v>
      </c>
      <c r="O26" s="72"/>
      <c r="P26"/>
      <c r="Q26" s="72"/>
    </row>
    <row r="27" s="2" customFormat="1" ht="15" customHeight="1" spans="1:17">
      <c r="A27" s="38"/>
      <c r="B27" s="39"/>
      <c r="C27" s="39"/>
      <c r="D27" s="38"/>
      <c r="E27" s="40"/>
      <c r="F27" s="30" t="s">
        <v>50</v>
      </c>
      <c r="G27" s="31">
        <v>1285</v>
      </c>
      <c r="H27" s="32">
        <v>50</v>
      </c>
      <c r="I27" s="75">
        <f>G27+H27</f>
        <v>1335</v>
      </c>
      <c r="J27" s="103" t="s">
        <v>68</v>
      </c>
      <c r="K27" s="77">
        <f t="shared" si="1"/>
        <v>8.1435</v>
      </c>
      <c r="L27" s="77">
        <f t="shared" si="2"/>
        <v>8.6435</v>
      </c>
      <c r="M27" s="78" t="s">
        <v>41</v>
      </c>
      <c r="N27" s="79">
        <f t="shared" si="5"/>
        <v>0.04277</v>
      </c>
      <c r="O27" s="72"/>
      <c r="P27"/>
      <c r="Q27" s="72"/>
    </row>
    <row r="28" s="2" customFormat="1" ht="15" customHeight="1" spans="1:17">
      <c r="A28" s="29" t="s">
        <v>34</v>
      </c>
      <c r="B28" s="29" t="s">
        <v>69</v>
      </c>
      <c r="C28" s="29" t="s">
        <v>70</v>
      </c>
      <c r="D28" s="29" t="s">
        <v>71</v>
      </c>
      <c r="E28" s="29"/>
      <c r="F28" s="41" t="s">
        <v>39</v>
      </c>
      <c r="G28" s="31">
        <f>7713</f>
        <v>7713</v>
      </c>
      <c r="H28" s="32">
        <v>50</v>
      </c>
      <c r="I28" s="75">
        <f>G28+H28</f>
        <v>7763</v>
      </c>
      <c r="J28" s="103" t="s">
        <v>72</v>
      </c>
      <c r="K28" s="77">
        <f>I28*0.00223</f>
        <v>17.31149</v>
      </c>
      <c r="L28" s="77">
        <f t="shared" si="2"/>
        <v>17.81149</v>
      </c>
      <c r="M28" s="78" t="s">
        <v>41</v>
      </c>
      <c r="N28" s="79">
        <f t="shared" si="5"/>
        <v>0.04277</v>
      </c>
      <c r="O28" s="80"/>
      <c r="P28" s="80"/>
      <c r="Q28" s="80"/>
    </row>
    <row r="29" s="2" customFormat="1" ht="15" customHeight="1" spans="1:17">
      <c r="A29" s="35"/>
      <c r="B29" s="35"/>
      <c r="C29" s="35"/>
      <c r="D29" s="35"/>
      <c r="E29" s="35"/>
      <c r="F29" s="30" t="s">
        <v>44</v>
      </c>
      <c r="G29" s="31">
        <f>10284</f>
        <v>10284</v>
      </c>
      <c r="H29" s="32"/>
      <c r="I29" s="75">
        <v>8400</v>
      </c>
      <c r="J29" s="103" t="s">
        <v>73</v>
      </c>
      <c r="K29" s="77">
        <f>I29*0.00223</f>
        <v>18.732</v>
      </c>
      <c r="L29" s="77">
        <f t="shared" si="2"/>
        <v>19.232</v>
      </c>
      <c r="M29" s="78" t="s">
        <v>41</v>
      </c>
      <c r="N29" s="79">
        <f t="shared" si="5"/>
        <v>0.04277</v>
      </c>
      <c r="O29" s="80"/>
      <c r="P29" s="80"/>
      <c r="Q29" s="80"/>
    </row>
    <row r="30" s="2" customFormat="1" ht="15" customHeight="1" spans="1:17">
      <c r="A30" s="35"/>
      <c r="B30" s="35"/>
      <c r="C30" s="35"/>
      <c r="D30" s="35"/>
      <c r="E30" s="35"/>
      <c r="F30" s="42"/>
      <c r="G30" s="37"/>
      <c r="H30" s="32">
        <v>100</v>
      </c>
      <c r="I30" s="75">
        <f>G29-I29+H30</f>
        <v>1984</v>
      </c>
      <c r="J30" s="103" t="s">
        <v>74</v>
      </c>
      <c r="K30" s="77">
        <f>I30*0.00223</f>
        <v>4.42432</v>
      </c>
      <c r="L30" s="77">
        <f t="shared" si="2"/>
        <v>4.92432</v>
      </c>
      <c r="M30" s="81" t="s">
        <v>43</v>
      </c>
      <c r="N30" s="79">
        <f>0.7*0.16*0.185</f>
        <v>0.02072</v>
      </c>
      <c r="O30" s="80"/>
      <c r="P30" s="80"/>
      <c r="Q30" s="80"/>
    </row>
    <row r="31" s="2" customFormat="1" ht="15" customHeight="1" spans="1:17">
      <c r="A31" s="35"/>
      <c r="B31" s="35"/>
      <c r="C31" s="35"/>
      <c r="D31" s="35"/>
      <c r="E31" s="35"/>
      <c r="F31" s="41" t="s">
        <v>47</v>
      </c>
      <c r="G31" s="31">
        <f>6427</f>
        <v>6427</v>
      </c>
      <c r="H31" s="32">
        <v>50</v>
      </c>
      <c r="I31" s="75">
        <f t="shared" ref="I31:I38" si="6">G31+H31</f>
        <v>6477</v>
      </c>
      <c r="J31" s="103" t="s">
        <v>75</v>
      </c>
      <c r="K31" s="77">
        <f>I31*0.00223</f>
        <v>14.44371</v>
      </c>
      <c r="L31" s="77">
        <f t="shared" si="2"/>
        <v>14.94371</v>
      </c>
      <c r="M31" s="78" t="s">
        <v>41</v>
      </c>
      <c r="N31" s="79">
        <f>0.7*0.26*0.235</f>
        <v>0.04277</v>
      </c>
      <c r="O31" s="80"/>
      <c r="P31" s="80"/>
      <c r="Q31" s="80"/>
    </row>
    <row r="32" s="2" customFormat="1" ht="15" customHeight="1" spans="1:17">
      <c r="A32" s="43"/>
      <c r="B32" s="43"/>
      <c r="C32" s="43"/>
      <c r="D32" s="43"/>
      <c r="E32" s="43"/>
      <c r="F32" s="41" t="s">
        <v>50</v>
      </c>
      <c r="G32" s="31">
        <f>3856</f>
        <v>3856</v>
      </c>
      <c r="H32" s="32">
        <v>50</v>
      </c>
      <c r="I32" s="75">
        <f t="shared" si="6"/>
        <v>3906</v>
      </c>
      <c r="J32" s="103" t="s">
        <v>76</v>
      </c>
      <c r="K32" s="77">
        <f>I32*0.00223</f>
        <v>8.71038</v>
      </c>
      <c r="L32" s="77">
        <f t="shared" si="2"/>
        <v>9.21038</v>
      </c>
      <c r="M32" s="78" t="s">
        <v>41</v>
      </c>
      <c r="N32" s="79">
        <f>0.7*0.26*0.235</f>
        <v>0.04277</v>
      </c>
      <c r="O32" s="80"/>
      <c r="P32" s="80"/>
      <c r="Q32" s="80"/>
    </row>
    <row r="33" s="2" customFormat="1" ht="19" customHeight="1" spans="1:17">
      <c r="A33" s="27" t="s">
        <v>34</v>
      </c>
      <c r="B33" s="28" t="s">
        <v>77</v>
      </c>
      <c r="C33" s="28" t="s">
        <v>70</v>
      </c>
      <c r="D33" s="27" t="s">
        <v>71</v>
      </c>
      <c r="E33" s="29" t="s">
        <v>78</v>
      </c>
      <c r="F33" s="30"/>
      <c r="G33" s="31">
        <v>960</v>
      </c>
      <c r="H33" s="32">
        <v>50</v>
      </c>
      <c r="I33" s="75">
        <f t="shared" si="6"/>
        <v>1010</v>
      </c>
      <c r="J33" s="104" t="s">
        <v>79</v>
      </c>
      <c r="K33" s="77">
        <v>8.3</v>
      </c>
      <c r="L33" s="77">
        <f t="shared" si="2"/>
        <v>8.8</v>
      </c>
      <c r="M33" s="81" t="s">
        <v>41</v>
      </c>
      <c r="N33" s="83">
        <f>0.7*0.26*0.235</f>
        <v>0.04277</v>
      </c>
      <c r="O33" s="72"/>
      <c r="P33"/>
      <c r="Q33" s="72"/>
    </row>
    <row r="34" s="2" customFormat="1" ht="15" customHeight="1" spans="1:17">
      <c r="A34" s="40" t="s">
        <v>34</v>
      </c>
      <c r="B34" s="40" t="s">
        <v>69</v>
      </c>
      <c r="C34" s="40" t="s">
        <v>70</v>
      </c>
      <c r="D34" s="40" t="s">
        <v>71</v>
      </c>
      <c r="E34" s="40"/>
      <c r="F34" s="41" t="s">
        <v>39</v>
      </c>
      <c r="G34" s="31">
        <v>231</v>
      </c>
      <c r="H34" s="32">
        <v>20</v>
      </c>
      <c r="I34" s="75">
        <f t="shared" si="6"/>
        <v>251</v>
      </c>
      <c r="J34" s="84"/>
      <c r="K34" s="85"/>
      <c r="L34" s="85"/>
      <c r="M34" s="86"/>
      <c r="N34" s="87"/>
      <c r="O34" s="80"/>
      <c r="P34" s="80"/>
      <c r="Q34" s="80"/>
    </row>
    <row r="35" s="2" customFormat="1" ht="15" customHeight="1" spans="1:17">
      <c r="A35" s="40"/>
      <c r="B35" s="40"/>
      <c r="C35" s="40"/>
      <c r="D35" s="40"/>
      <c r="E35" s="40"/>
      <c r="F35" s="41" t="s">
        <v>44</v>
      </c>
      <c r="G35" s="31">
        <v>309</v>
      </c>
      <c r="H35" s="32">
        <v>20</v>
      </c>
      <c r="I35" s="75">
        <f t="shared" si="6"/>
        <v>329</v>
      </c>
      <c r="J35" s="84"/>
      <c r="K35" s="85"/>
      <c r="L35" s="85"/>
      <c r="M35" s="86"/>
      <c r="N35" s="87"/>
      <c r="O35" s="80"/>
      <c r="P35" s="80"/>
      <c r="Q35" s="80"/>
    </row>
    <row r="36" s="2" customFormat="1" ht="15" customHeight="1" spans="1:17">
      <c r="A36" s="40"/>
      <c r="B36" s="40"/>
      <c r="C36" s="40"/>
      <c r="D36" s="40"/>
      <c r="E36" s="40"/>
      <c r="F36" s="41" t="s">
        <v>47</v>
      </c>
      <c r="G36" s="31">
        <v>193</v>
      </c>
      <c r="H36" s="32">
        <v>20</v>
      </c>
      <c r="I36" s="75">
        <f t="shared" si="6"/>
        <v>213</v>
      </c>
      <c r="J36" s="84"/>
      <c r="K36" s="85"/>
      <c r="L36" s="85"/>
      <c r="M36" s="86"/>
      <c r="N36" s="87"/>
      <c r="O36" s="80"/>
      <c r="P36" s="80"/>
      <c r="Q36" s="80"/>
    </row>
    <row r="37" s="2" customFormat="1" ht="15" customHeight="1" spans="1:17">
      <c r="A37" s="40"/>
      <c r="B37" s="40"/>
      <c r="C37" s="40"/>
      <c r="D37" s="40"/>
      <c r="E37" s="40"/>
      <c r="F37" s="41" t="s">
        <v>50</v>
      </c>
      <c r="G37" s="31">
        <v>116</v>
      </c>
      <c r="H37" s="32">
        <v>20</v>
      </c>
      <c r="I37" s="75">
        <f t="shared" si="6"/>
        <v>136</v>
      </c>
      <c r="J37" s="88"/>
      <c r="K37" s="85"/>
      <c r="L37" s="85"/>
      <c r="M37" s="86"/>
      <c r="N37" s="89"/>
      <c r="O37" s="80"/>
      <c r="P37" s="80"/>
      <c r="Q37" s="80"/>
    </row>
    <row r="38" s="2" customFormat="1" ht="17" customHeight="1" spans="1:17">
      <c r="A38" s="38" t="s">
        <v>34</v>
      </c>
      <c r="B38" s="39" t="s">
        <v>80</v>
      </c>
      <c r="C38" s="39" t="s">
        <v>70</v>
      </c>
      <c r="D38" s="44" t="s">
        <v>71</v>
      </c>
      <c r="E38" s="45"/>
      <c r="F38" s="41"/>
      <c r="G38" s="32">
        <v>58476</v>
      </c>
      <c r="H38" s="46">
        <v>324</v>
      </c>
      <c r="I38" s="75">
        <f t="shared" si="6"/>
        <v>58800</v>
      </c>
      <c r="J38" s="103" t="s">
        <v>81</v>
      </c>
      <c r="K38" s="90">
        <f>18*0.463</f>
        <v>8.334</v>
      </c>
      <c r="L38" s="77">
        <f>K38+0.5</f>
        <v>8.834</v>
      </c>
      <c r="M38" s="91" t="s">
        <v>82</v>
      </c>
      <c r="N38" s="79">
        <f>0.35*0.35*0.18</f>
        <v>0.02205</v>
      </c>
      <c r="O38" s="80"/>
      <c r="P38" s="80"/>
      <c r="Q38" s="80"/>
    </row>
    <row r="39" s="2" customFormat="1" ht="15" customHeight="1" spans="1:17">
      <c r="A39" s="47"/>
      <c r="B39" s="48"/>
      <c r="C39" s="48"/>
      <c r="D39" s="49"/>
      <c r="E39" s="50"/>
      <c r="F39" s="51"/>
      <c r="G39" s="52"/>
      <c r="H39" s="53"/>
      <c r="I39" s="92"/>
      <c r="J39" s="53"/>
      <c r="K39" s="90"/>
      <c r="L39" s="90"/>
      <c r="M39" s="46"/>
      <c r="N39" s="93"/>
      <c r="O39" s="80"/>
      <c r="P39" s="80"/>
      <c r="Q39" s="80"/>
    </row>
    <row r="40" s="2" customFormat="1" ht="15" customHeight="1" spans="1:17">
      <c r="A40" s="54"/>
      <c r="B40" s="55"/>
      <c r="C40" s="55"/>
      <c r="D40" s="54"/>
      <c r="E40" s="45"/>
      <c r="F40" s="56"/>
      <c r="G40" s="57"/>
      <c r="H40" s="58"/>
      <c r="I40" s="94"/>
      <c r="J40" s="95"/>
      <c r="K40" s="96"/>
      <c r="L40" s="96"/>
      <c r="M40" s="97"/>
      <c r="N40" s="98"/>
      <c r="O40" s="80"/>
      <c r="P40" s="80"/>
      <c r="Q40" s="80"/>
    </row>
    <row r="41" s="2" customFormat="1" ht="23" customHeight="1" spans="1:17">
      <c r="A41" s="49"/>
      <c r="B41" s="59"/>
      <c r="C41" s="59"/>
      <c r="D41" s="49"/>
      <c r="E41" s="60"/>
      <c r="F41" s="61"/>
      <c r="G41" s="62"/>
      <c r="H41" s="63"/>
      <c r="I41" s="62">
        <f>SUM(I8:I39)</f>
        <v>118147</v>
      </c>
      <c r="J41" s="99" t="s">
        <v>83</v>
      </c>
      <c r="K41" s="71">
        <f>SUM(K8:K38)</f>
        <v>256.4117</v>
      </c>
      <c r="L41" s="71">
        <f>SUM(L8:L38)</f>
        <v>269.9117</v>
      </c>
      <c r="M41" s="100"/>
      <c r="N41" s="71">
        <f>SUM(N8:N38)</f>
        <v>0.98</v>
      </c>
      <c r="O41"/>
      <c r="P41" s="72"/>
      <c r="Q41" s="72"/>
    </row>
    <row r="42" s="1" customFormat="1" ht="15" spans="5:17">
      <c r="E42" s="15"/>
      <c r="H42" s="16"/>
      <c r="I42" s="101"/>
      <c r="J42" s="101"/>
      <c r="K42" s="69"/>
      <c r="L42" s="69"/>
      <c r="M42" t="s">
        <v>84</v>
      </c>
      <c r="N42" s="102">
        <f>0.88*1.1*0.15</f>
        <v>0.1452</v>
      </c>
      <c r="O42" s="67"/>
      <c r="P42" s="67"/>
      <c r="Q42" s="67"/>
    </row>
    <row r="43" spans="14:14">
      <c r="N43" s="102">
        <f>N41+N42</f>
        <v>1.1252</v>
      </c>
    </row>
    <row r="44" s="1" customFormat="1" ht="15" spans="5:17">
      <c r="E44" s="15"/>
      <c r="H44" s="64"/>
      <c r="K44" s="69"/>
      <c r="L44" s="69"/>
      <c r="N44" s="67"/>
      <c r="O44" s="67"/>
      <c r="P44" s="67"/>
      <c r="Q44" s="67"/>
    </row>
  </sheetData>
  <mergeCells count="52">
    <mergeCell ref="A1:M1"/>
    <mergeCell ref="A2:M2"/>
    <mergeCell ref="F3:G3"/>
    <mergeCell ref="F4:N4"/>
    <mergeCell ref="A8:A14"/>
    <mergeCell ref="A15:A21"/>
    <mergeCell ref="A22:A27"/>
    <mergeCell ref="A28:A32"/>
    <mergeCell ref="A34:A37"/>
    <mergeCell ref="B8:B14"/>
    <mergeCell ref="B15:B21"/>
    <mergeCell ref="B22:B27"/>
    <mergeCell ref="B28:B32"/>
    <mergeCell ref="B34:B37"/>
    <mergeCell ref="C8:C14"/>
    <mergeCell ref="C15:C21"/>
    <mergeCell ref="C22:C27"/>
    <mergeCell ref="C28:C32"/>
    <mergeCell ref="C34:C37"/>
    <mergeCell ref="D8:D14"/>
    <mergeCell ref="D15:D21"/>
    <mergeCell ref="D22:D27"/>
    <mergeCell ref="D28:D32"/>
    <mergeCell ref="D34:D37"/>
    <mergeCell ref="E8:E14"/>
    <mergeCell ref="E15:E21"/>
    <mergeCell ref="E22:E27"/>
    <mergeCell ref="E28:E32"/>
    <mergeCell ref="E34:E37"/>
    <mergeCell ref="F8:F9"/>
    <mergeCell ref="F10:F11"/>
    <mergeCell ref="F12:F13"/>
    <mergeCell ref="F15:F16"/>
    <mergeCell ref="F17:F18"/>
    <mergeCell ref="F19:F20"/>
    <mergeCell ref="F22:F23"/>
    <mergeCell ref="F24:F25"/>
    <mergeCell ref="F29:F30"/>
    <mergeCell ref="G8:G9"/>
    <mergeCell ref="G10:G11"/>
    <mergeCell ref="G12:G13"/>
    <mergeCell ref="G15:G16"/>
    <mergeCell ref="G17:G18"/>
    <mergeCell ref="G19:G20"/>
    <mergeCell ref="G22:G23"/>
    <mergeCell ref="G24:G25"/>
    <mergeCell ref="G29:G30"/>
    <mergeCell ref="J33:J37"/>
    <mergeCell ref="K33:K37"/>
    <mergeCell ref="L33:L37"/>
    <mergeCell ref="M33:M37"/>
    <mergeCell ref="N33:N37"/>
  </mergeCells>
  <printOptions horizontalCentered="1" verticalCentered="1"/>
  <pageMargins left="0.00347222222222222" right="0.00347222222222222" top="0.00347222222222222" bottom="0.00347222222222222" header="0.196527777777778" footer="0.298611111111111"/>
  <pageSetup paperSize="8" scale="94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5" sqref="H3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2025-09-15T00:57:14Z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</Properties>
</file>