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ZY95105CH中国单  " sheetId="8" r:id="rId1"/>
    <sheet name="ZY95105N 台湾单" sheetId="9" r:id="rId2"/>
    <sheet name="ZY95105K韩国单 " sheetId="10" r:id="rId3"/>
    <sheet name="通用款" sheetId="11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'ZY95105CH中国单  '!$A$1:$O$22</definedName>
  </definedNames>
  <calcPr calcId="144525" concurrentCalc="0"/>
</workbook>
</file>

<file path=xl/sharedStrings.xml><?xml version="1.0" encoding="utf-8"?>
<sst xmlns="http://schemas.openxmlformats.org/spreadsheetml/2006/main" count="317" uniqueCount="102">
  <si>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</si>
  <si>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</si>
  <si>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</si>
  <si>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2025.9.28</t>
  </si>
  <si>
    <t>黄色胶带</t>
  </si>
  <si>
    <t>车牌</t>
  </si>
  <si>
    <t>周芙蓉  18068933113  沭阳国韵服装有限公司   江苏省宿迁市沭阳县刘集镇工业集中区周市路6号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</si>
  <si>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</si>
  <si>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</si>
  <si>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</si>
  <si>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</si>
  <si>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</si>
  <si>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</si>
  <si>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</si>
  <si>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</si>
  <si>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</si>
  <si>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</si>
  <si>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</si>
  <si>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</si>
  <si>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</si>
  <si>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</si>
  <si>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</si>
  <si>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</si>
  <si>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</si>
  <si>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</si>
  <si>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</si>
  <si>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</si>
  <si>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</si>
  <si>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</si>
  <si>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</si>
  <si>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</si>
  <si>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</si>
  <si>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</si>
  <si>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</si>
  <si>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</si>
  <si>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备注</t>
  </si>
  <si>
    <t xml:space="preserve">P25092296       </t>
  </si>
  <si>
    <t xml:space="preserve">CSSH15008774A   </t>
  </si>
  <si>
    <t xml:space="preserve">ZY95105CH    </t>
  </si>
  <si>
    <t xml:space="preserve">S25090972 </t>
  </si>
  <si>
    <t xml:space="preserve">GREY LOGO STRIPE061      </t>
  </si>
  <si>
    <t>S</t>
  </si>
  <si>
    <t>1/3</t>
  </si>
  <si>
    <t>700*260*205MM</t>
  </si>
  <si>
    <t>一个板</t>
  </si>
  <si>
    <t>M</t>
  </si>
  <si>
    <t>L</t>
  </si>
  <si>
    <t>XL</t>
  </si>
  <si>
    <t xml:space="preserve">CSSH15008774C      </t>
  </si>
  <si>
    <t xml:space="preserve">PINK LOGO STRIPE674    </t>
  </si>
  <si>
    <t>2/3</t>
  </si>
  <si>
    <r>
      <rPr>
        <sz val="10"/>
        <rFont val="Calibri"/>
        <charset val="134"/>
      </rPr>
      <t xml:space="preserve">CSSH15008774 </t>
    </r>
    <r>
      <rPr>
        <sz val="10"/>
        <rFont val="宋体"/>
        <charset val="134"/>
      </rPr>
      <t>尺码条</t>
    </r>
  </si>
  <si>
    <t>3/3</t>
  </si>
  <si>
    <t>圆贴</t>
  </si>
  <si>
    <t>3箱</t>
  </si>
  <si>
    <t>绿色胶带</t>
  </si>
  <si>
    <t>CSSH15008774B</t>
  </si>
  <si>
    <t>ZY95105N</t>
  </si>
  <si>
    <t xml:space="preserve">NAVY LOGO STRIPE402    </t>
  </si>
  <si>
    <t>1/10</t>
  </si>
  <si>
    <t>2/10</t>
  </si>
  <si>
    <t>3/10</t>
  </si>
  <si>
    <t>4/10</t>
  </si>
  <si>
    <t>700*160*185MM</t>
  </si>
  <si>
    <t>5/10</t>
  </si>
  <si>
    <t>6/10</t>
  </si>
  <si>
    <t xml:space="preserve">CSSH15008774D      </t>
  </si>
  <si>
    <t>BLUE LOGO STRIPE991</t>
  </si>
  <si>
    <t>7/10</t>
  </si>
  <si>
    <t>8/10</t>
  </si>
  <si>
    <t>CSSH15008774 尺码条</t>
  </si>
  <si>
    <t>9/10</t>
  </si>
  <si>
    <t>10/10</t>
  </si>
  <si>
    <t>10箱</t>
  </si>
  <si>
    <t>蓝色胶带</t>
  </si>
  <si>
    <t>CSSH15008774A</t>
  </si>
  <si>
    <t>ZY95105K</t>
  </si>
  <si>
    <t xml:space="preserve">GREY LOGO STRIPE061    </t>
  </si>
  <si>
    <t>1/14</t>
  </si>
  <si>
    <t>2/14</t>
  </si>
  <si>
    <t>3/14</t>
  </si>
  <si>
    <t>4/14</t>
  </si>
  <si>
    <t>5/14</t>
  </si>
  <si>
    <t xml:space="preserve">PINK LOGO STRIPE674   </t>
  </si>
  <si>
    <t>6/14</t>
  </si>
  <si>
    <t>7/14</t>
  </si>
  <si>
    <t>8/14</t>
  </si>
  <si>
    <t xml:space="preserve">BLUE LOGO STRIPE991    </t>
  </si>
  <si>
    <t>9/14</t>
  </si>
  <si>
    <t>10/14</t>
  </si>
  <si>
    <t>11/14</t>
  </si>
  <si>
    <t>12/14</t>
  </si>
  <si>
    <t>13/14</t>
  </si>
  <si>
    <t>14/14</t>
  </si>
  <si>
    <t>14箱</t>
  </si>
  <si>
    <t>快递单号</t>
  </si>
  <si>
    <t>SF1561566065000</t>
  </si>
  <si>
    <t>CSSH15008774E</t>
  </si>
  <si>
    <t>ZY95105</t>
  </si>
  <si>
    <t>1/2</t>
  </si>
  <si>
    <t>2/2</t>
  </si>
  <si>
    <t>2箱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</si>
</sst>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  <numFmt numFmtId="181" formatCode="0.000_);[Red]\(0.000\)"/>
  </numFmts>
  <fonts count="5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indexed="8"/>
      <name val="宋体"/>
      <charset val="134"/>
    </font>
    <font>
      <b/>
      <sz val="10"/>
      <color rgb="FFFF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16" applyNumberFormat="0" applyAlignment="0" applyProtection="0">
      <alignment vertical="center"/>
    </xf>
    <xf numFmtId="0" fontId="45" fillId="12" borderId="12" applyNumberFormat="0" applyAlignment="0" applyProtection="0">
      <alignment vertical="center"/>
    </xf>
    <xf numFmtId="0" fontId="46" fillId="13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1" fillId="0" borderId="0"/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2" fillId="0" borderId="0"/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1" fillId="0" borderId="0"/>
    <xf numFmtId="0" fontId="5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79" fontId="16" fillId="2" borderId="3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5" fillId="0" borderId="4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4" fillId="0" borderId="4" xfId="52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179" fontId="16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4" fillId="0" borderId="3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1" fillId="0" borderId="7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180" fontId="18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18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7" fontId="20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80" fontId="18" fillId="0" borderId="9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80" fontId="7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7" fontId="14" fillId="0" borderId="3" xfId="52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180" fontId="18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9" fontId="16" fillId="2" borderId="4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79" fontId="16" fillId="2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181" fontId="25" fillId="0" borderId="3" xfId="0" applyNumberFormat="1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180" fontId="25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181" fontId="25" fillId="0" borderId="4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181" fontId="25" fillId="0" borderId="6" xfId="0" applyNumberFormat="1" applyFont="1" applyBorder="1" applyAlignment="1">
      <alignment horizontal="center" vertical="center"/>
    </xf>
    <xf numFmtId="181" fontId="18" fillId="0" borderId="8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52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179" fontId="28" fillId="2" borderId="3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7" fillId="2" borderId="5" xfId="52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179" fontId="28" fillId="2" borderId="4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0" borderId="4" xfId="52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179" fontId="28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177" fontId="29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81" fontId="30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77" fontId="29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81" fontId="30" fillId="0" borderId="6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177" fontId="29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181" fontId="30" fillId="0" borderId="3" xfId="0" applyNumberFormat="1" applyFont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58" fontId="29" fillId="0" borderId="3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77" fontId="29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181" fontId="30" fillId="0" borderId="5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180" fontId="18" fillId="0" borderId="10" xfId="0" applyNumberFormat="1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80" fontId="18" fillId="0" borderId="11" xfId="0" applyNumberFormat="1" applyFont="1" applyBorder="1" applyAlignment="1">
      <alignment horizontal="center" vertical="center" wrapText="1"/>
    </xf>
    <xf numFmtId="0" fontId="20" fillId="0" borderId="4" xfId="0" applyFont="1" applyFill="1" applyBorder="1" applyAlignment="1" quotePrefix="1">
      <alignment horizontal="center" vertical="center" wrapText="1"/>
    </xf>
    <xf numFmtId="0" fontId="29" fillId="0" borderId="4" xfId="0" applyFont="1" applyBorder="1" applyAlignment="1" quotePrefix="1">
      <alignment horizontal="center" vertical="center"/>
    </xf>
    <xf numFmtId="0" fontId="29" fillId="0" borderId="3" xfId="0" applyFont="1" applyBorder="1" applyAlignment="1" quotePrefix="1">
      <alignment horizontal="center" vertical="center"/>
    </xf>
    <xf numFmtId="58" fontId="29" fillId="0" borderId="3" xfId="0" applyNumberFormat="1" applyFont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/>
    </xf>
    <xf numFmtId="0" fontId="2" fillId="0" borderId="4" xfId="0" applyFont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89535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238125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209550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89535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9" zoomScaleNormal="89" workbookViewId="0">
      <selection activeCell="F4" sqref="F4:O4"/>
    </sheetView>
  </sheetViews>
  <sheetFormatPr defaultColWidth="18" defaultRowHeight="15"/>
  <cols>
    <col min="1" max="1" width="9.875" style="1" customWidth="1"/>
    <col min="2" max="2" width="20.075" style="1" customWidth="1"/>
    <col min="3" max="3" width="7.75" style="1" customWidth="1"/>
    <col min="4" max="4" width="10.875" style="1" customWidth="1"/>
    <col min="5" max="5" width="17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3.9" style="1" customWidth="1"/>
    <col min="14" max="14" width="6.45" style="1" customWidth="1"/>
    <col min="15" max="15" width="5.89166666666667" style="1" customWidth="1"/>
    <col min="16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5"/>
      <c r="J1" s="55"/>
      <c r="K1" s="56"/>
      <c r="L1" s="5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57"/>
      <c r="L2" s="57"/>
      <c r="M2" s="7"/>
    </row>
    <row r="3" s="1" customFormat="1" spans="5:12">
      <c r="E3" s="8" t="s">
        <v>2</v>
      </c>
      <c r="F3" s="146" t="s">
        <v>3</v>
      </c>
      <c r="G3" s="146"/>
      <c r="H3" s="10"/>
      <c r="I3" s="54"/>
      <c r="J3" s="54"/>
      <c r="K3" s="4"/>
      <c r="L3" s="4"/>
    </row>
    <row r="4" s="1" customFormat="1" ht="37" customHeight="1" spans="2:15">
      <c r="B4" s="11" t="s">
        <v>4</v>
      </c>
      <c r="D4" s="12" t="s">
        <v>5</v>
      </c>
      <c r="E4" s="13"/>
      <c r="F4" s="86" t="s">
        <v>6</v>
      </c>
      <c r="G4" s="86"/>
      <c r="H4" s="86"/>
      <c r="I4" s="86"/>
      <c r="J4" s="86"/>
      <c r="K4" s="86"/>
      <c r="L4" s="86"/>
      <c r="M4" s="86"/>
      <c r="N4" s="86"/>
      <c r="O4" s="86"/>
    </row>
    <row r="5" s="1" customFormat="1" hidden="1" spans="2:12">
      <c r="B5" s="17"/>
      <c r="H5" s="3"/>
      <c r="K5" s="4"/>
      <c r="L5" s="4"/>
    </row>
    <row r="6" s="2" customFormat="1" ht="38.25" spans="1:15">
      <c r="A6" s="18" t="s">
        <v>7</v>
      </c>
      <c r="B6" s="19" t="s">
        <v>8</v>
      </c>
      <c r="C6" s="19" t="s">
        <v>9</v>
      </c>
      <c r="D6" s="19" t="s">
        <v>10</v>
      </c>
      <c r="E6" s="20" t="s">
        <v>11</v>
      </c>
      <c r="F6" s="20" t="s">
        <v>12</v>
      </c>
      <c r="G6" s="21" t="s">
        <v>13</v>
      </c>
      <c r="H6" s="21" t="s">
        <v>14</v>
      </c>
      <c r="I6" s="58" t="s">
        <v>15</v>
      </c>
      <c r="J6" s="25" t="s">
        <v>16</v>
      </c>
      <c r="K6" s="59" t="s">
        <v>17</v>
      </c>
      <c r="L6" s="59" t="s">
        <v>18</v>
      </c>
      <c r="M6" s="19" t="s">
        <v>19</v>
      </c>
      <c r="N6" s="60" t="s">
        <v>20</v>
      </c>
      <c r="O6" s="61"/>
    </row>
    <row r="7" s="2" customFormat="1" ht="32" customHeight="1" spans="1:15">
      <c r="A7" s="18" t="s">
        <v>21</v>
      </c>
      <c r="B7" s="22" t="s">
        <v>22</v>
      </c>
      <c r="C7" s="23" t="s">
        <v>23</v>
      </c>
      <c r="D7" s="24" t="s">
        <v>24</v>
      </c>
      <c r="E7" s="25" t="s">
        <v>25</v>
      </c>
      <c r="F7" s="25" t="s">
        <v>26</v>
      </c>
      <c r="G7" s="21" t="s">
        <v>27</v>
      </c>
      <c r="H7" s="21" t="s">
        <v>28</v>
      </c>
      <c r="I7" s="62" t="s">
        <v>29</v>
      </c>
      <c r="J7" s="63" t="s">
        <v>30</v>
      </c>
      <c r="K7" s="59" t="s">
        <v>31</v>
      </c>
      <c r="L7" s="59" t="s">
        <v>32</v>
      </c>
      <c r="M7" s="19" t="s">
        <v>33</v>
      </c>
      <c r="N7" s="60" t="s">
        <v>34</v>
      </c>
      <c r="O7" s="64" t="s">
        <v>35</v>
      </c>
    </row>
    <row r="8" s="2" customFormat="1" ht="16" customHeight="1" spans="1:15">
      <c r="A8" s="26" t="s">
        <v>36</v>
      </c>
      <c r="B8" s="27" t="s">
        <v>37</v>
      </c>
      <c r="C8" s="26" t="s">
        <v>38</v>
      </c>
      <c r="D8" s="28" t="s">
        <v>39</v>
      </c>
      <c r="E8" s="29" t="s">
        <v>40</v>
      </c>
      <c r="F8" s="30" t="s">
        <v>41</v>
      </c>
      <c r="G8" s="31">
        <v>241</v>
      </c>
      <c r="H8" s="32">
        <v>30</v>
      </c>
      <c r="I8" s="65">
        <f>G8+H8</f>
        <v>271</v>
      </c>
      <c r="J8" s="152" t="s">
        <v>42</v>
      </c>
      <c r="K8" s="67">
        <f>1566*0.00685</f>
        <v>10.7271</v>
      </c>
      <c r="L8" s="67">
        <f>K8+0.5</f>
        <v>11.2271</v>
      </c>
      <c r="M8" s="68" t="s">
        <v>43</v>
      </c>
      <c r="N8" s="69">
        <f>0.7*0.26*0.205</f>
        <v>0.03731</v>
      </c>
      <c r="O8" s="70" t="s">
        <v>44</v>
      </c>
    </row>
    <row r="9" s="2" customFormat="1" ht="16" customHeight="1" spans="1:15">
      <c r="A9" s="33"/>
      <c r="B9" s="34"/>
      <c r="C9" s="33"/>
      <c r="D9" s="35"/>
      <c r="E9" s="36"/>
      <c r="F9" s="30" t="s">
        <v>45</v>
      </c>
      <c r="G9" s="87">
        <v>482</v>
      </c>
      <c r="H9" s="32">
        <v>30</v>
      </c>
      <c r="I9" s="65">
        <f t="shared" ref="I9:I20" si="0">G9+H9</f>
        <v>512</v>
      </c>
      <c r="J9" s="74"/>
      <c r="K9" s="75"/>
      <c r="L9" s="75"/>
      <c r="M9" s="147"/>
      <c r="N9" s="148"/>
      <c r="O9" s="73"/>
    </row>
    <row r="10" s="2" customFormat="1" ht="16" customHeight="1" spans="1:15">
      <c r="A10" s="33"/>
      <c r="B10" s="34"/>
      <c r="C10" s="33"/>
      <c r="D10" s="35"/>
      <c r="E10" s="36"/>
      <c r="F10" s="30" t="s">
        <v>46</v>
      </c>
      <c r="G10" s="87">
        <v>482</v>
      </c>
      <c r="H10" s="32">
        <v>30</v>
      </c>
      <c r="I10" s="65">
        <f t="shared" si="0"/>
        <v>512</v>
      </c>
      <c r="J10" s="74"/>
      <c r="K10" s="75"/>
      <c r="L10" s="75"/>
      <c r="M10" s="147"/>
      <c r="N10" s="148"/>
      <c r="O10" s="73"/>
    </row>
    <row r="11" s="2" customFormat="1" ht="16" customHeight="1" spans="1:15">
      <c r="A11" s="33"/>
      <c r="B11" s="34"/>
      <c r="C11" s="33"/>
      <c r="D11" s="35"/>
      <c r="E11" s="37"/>
      <c r="F11" s="38" t="s">
        <v>47</v>
      </c>
      <c r="G11" s="87">
        <v>241</v>
      </c>
      <c r="H11" s="32">
        <v>30</v>
      </c>
      <c r="I11" s="65">
        <f t="shared" si="0"/>
        <v>271</v>
      </c>
      <c r="J11" s="149"/>
      <c r="K11" s="150"/>
      <c r="L11" s="150"/>
      <c r="M11" s="147"/>
      <c r="N11" s="151"/>
      <c r="O11" s="73"/>
    </row>
    <row r="12" s="2" customFormat="1" ht="16" customHeight="1" spans="1:15">
      <c r="A12" s="26" t="s">
        <v>36</v>
      </c>
      <c r="B12" s="27" t="s">
        <v>48</v>
      </c>
      <c r="C12" s="26" t="s">
        <v>38</v>
      </c>
      <c r="D12" s="28" t="s">
        <v>39</v>
      </c>
      <c r="E12" s="29" t="s">
        <v>49</v>
      </c>
      <c r="F12" s="30" t="s">
        <v>41</v>
      </c>
      <c r="G12" s="31">
        <v>241</v>
      </c>
      <c r="H12" s="32">
        <v>30</v>
      </c>
      <c r="I12" s="65">
        <f t="shared" si="0"/>
        <v>271</v>
      </c>
      <c r="J12" s="152" t="s">
        <v>50</v>
      </c>
      <c r="K12" s="67">
        <f>1566*0.00685</f>
        <v>10.7271</v>
      </c>
      <c r="L12" s="67">
        <f>K12+0.5</f>
        <v>11.2271</v>
      </c>
      <c r="M12" s="68" t="s">
        <v>43</v>
      </c>
      <c r="N12" s="69">
        <f>0.7*0.26*0.205</f>
        <v>0.03731</v>
      </c>
      <c r="O12" s="73"/>
    </row>
    <row r="13" s="2" customFormat="1" ht="16" customHeight="1" spans="1:15">
      <c r="A13" s="33"/>
      <c r="B13" s="34"/>
      <c r="C13" s="33"/>
      <c r="D13" s="35"/>
      <c r="E13" s="36"/>
      <c r="F13" s="30" t="s">
        <v>45</v>
      </c>
      <c r="G13" s="87">
        <v>482</v>
      </c>
      <c r="H13" s="32">
        <v>30</v>
      </c>
      <c r="I13" s="65">
        <f t="shared" si="0"/>
        <v>512</v>
      </c>
      <c r="J13" s="74"/>
      <c r="K13" s="75"/>
      <c r="L13" s="75"/>
      <c r="M13" s="147"/>
      <c r="N13" s="148"/>
      <c r="O13" s="73"/>
    </row>
    <row r="14" s="2" customFormat="1" ht="16" customHeight="1" spans="1:15">
      <c r="A14" s="33"/>
      <c r="B14" s="34"/>
      <c r="C14" s="33"/>
      <c r="D14" s="35"/>
      <c r="E14" s="36"/>
      <c r="F14" s="30" t="s">
        <v>46</v>
      </c>
      <c r="G14" s="87">
        <v>482</v>
      </c>
      <c r="H14" s="32">
        <v>30</v>
      </c>
      <c r="I14" s="65">
        <f t="shared" si="0"/>
        <v>512</v>
      </c>
      <c r="J14" s="74"/>
      <c r="K14" s="75"/>
      <c r="L14" s="75"/>
      <c r="M14" s="147"/>
      <c r="N14" s="148"/>
      <c r="O14" s="73"/>
    </row>
    <row r="15" s="2" customFormat="1" ht="16" customHeight="1" spans="1:15">
      <c r="A15" s="33"/>
      <c r="B15" s="34"/>
      <c r="C15" s="33"/>
      <c r="D15" s="35"/>
      <c r="E15" s="37"/>
      <c r="F15" s="38" t="s">
        <v>47</v>
      </c>
      <c r="G15" s="87">
        <v>241</v>
      </c>
      <c r="H15" s="32">
        <v>30</v>
      </c>
      <c r="I15" s="65">
        <f t="shared" si="0"/>
        <v>271</v>
      </c>
      <c r="J15" s="149"/>
      <c r="K15" s="150"/>
      <c r="L15" s="150"/>
      <c r="M15" s="147"/>
      <c r="N15" s="151"/>
      <c r="O15" s="73"/>
    </row>
    <row r="16" s="2" customFormat="1" ht="16" customHeight="1" spans="1:15">
      <c r="A16" s="26" t="s">
        <v>36</v>
      </c>
      <c r="B16" s="27" t="s">
        <v>51</v>
      </c>
      <c r="C16" s="26" t="s">
        <v>38</v>
      </c>
      <c r="D16" s="28" t="s">
        <v>39</v>
      </c>
      <c r="E16" s="29"/>
      <c r="F16" s="30" t="s">
        <v>41</v>
      </c>
      <c r="G16" s="31">
        <v>482</v>
      </c>
      <c r="H16" s="32">
        <v>30</v>
      </c>
      <c r="I16" s="65">
        <f t="shared" si="0"/>
        <v>512</v>
      </c>
      <c r="J16" s="152" t="s">
        <v>52</v>
      </c>
      <c r="K16" s="67">
        <f>3012*0.00224+1</f>
        <v>7.74688</v>
      </c>
      <c r="L16" s="67">
        <f>K16+0.5</f>
        <v>8.24688</v>
      </c>
      <c r="M16" s="71" t="s">
        <v>43</v>
      </c>
      <c r="N16" s="72">
        <v>0.03731</v>
      </c>
      <c r="O16" s="73"/>
    </row>
    <row r="17" s="2" customFormat="1" ht="16" customHeight="1" spans="1:15">
      <c r="A17" s="33"/>
      <c r="B17" s="34"/>
      <c r="C17" s="33"/>
      <c r="D17" s="35"/>
      <c r="E17" s="36"/>
      <c r="F17" s="30" t="s">
        <v>45</v>
      </c>
      <c r="G17" s="32">
        <v>964</v>
      </c>
      <c r="H17" s="32">
        <v>30</v>
      </c>
      <c r="I17" s="65">
        <f t="shared" si="0"/>
        <v>994</v>
      </c>
      <c r="J17" s="74"/>
      <c r="K17" s="75"/>
      <c r="L17" s="75"/>
      <c r="M17" s="76"/>
      <c r="N17" s="77"/>
      <c r="O17" s="73"/>
    </row>
    <row r="18" s="2" customFormat="1" ht="16" customHeight="1" spans="1:15">
      <c r="A18" s="33"/>
      <c r="B18" s="34"/>
      <c r="C18" s="33"/>
      <c r="D18" s="35"/>
      <c r="E18" s="36"/>
      <c r="F18" s="30" t="s">
        <v>46</v>
      </c>
      <c r="G18" s="32">
        <v>964</v>
      </c>
      <c r="H18" s="32">
        <v>30</v>
      </c>
      <c r="I18" s="65">
        <f t="shared" si="0"/>
        <v>994</v>
      </c>
      <c r="J18" s="74"/>
      <c r="K18" s="75"/>
      <c r="L18" s="75"/>
      <c r="M18" s="76"/>
      <c r="N18" s="77"/>
      <c r="O18" s="73"/>
    </row>
    <row r="19" s="2" customFormat="1" ht="16" customHeight="1" spans="1:15">
      <c r="A19" s="33"/>
      <c r="B19" s="34"/>
      <c r="C19" s="33"/>
      <c r="D19" s="35"/>
      <c r="E19" s="37"/>
      <c r="F19" s="38" t="s">
        <v>47</v>
      </c>
      <c r="G19" s="31">
        <v>482</v>
      </c>
      <c r="H19" s="32">
        <v>30</v>
      </c>
      <c r="I19" s="65">
        <f t="shared" si="0"/>
        <v>512</v>
      </c>
      <c r="J19" s="74"/>
      <c r="K19" s="75"/>
      <c r="L19" s="75"/>
      <c r="M19" s="76"/>
      <c r="N19" s="77"/>
      <c r="O19" s="73"/>
    </row>
    <row r="20" s="2" customFormat="1" ht="16" customHeight="1" spans="1:15">
      <c r="A20" s="26"/>
      <c r="B20" s="39" t="s">
        <v>53</v>
      </c>
      <c r="C20" s="26"/>
      <c r="D20" s="28"/>
      <c r="E20" s="40"/>
      <c r="F20" s="41"/>
      <c r="G20" s="42">
        <v>5784</v>
      </c>
      <c r="H20" s="43">
        <v>200</v>
      </c>
      <c r="I20" s="65">
        <f t="shared" si="0"/>
        <v>5984</v>
      </c>
      <c r="J20" s="74"/>
      <c r="K20" s="75"/>
      <c r="L20" s="75"/>
      <c r="M20" s="76"/>
      <c r="N20" s="77"/>
      <c r="O20" s="78"/>
    </row>
    <row r="21" s="2" customFormat="1" ht="16" customHeight="1" spans="1:15">
      <c r="A21" s="44"/>
      <c r="B21" s="45"/>
      <c r="C21" s="44"/>
      <c r="D21" s="44"/>
      <c r="E21" s="46"/>
      <c r="F21" s="47"/>
      <c r="G21" s="48"/>
      <c r="H21" s="43"/>
      <c r="I21" s="53"/>
      <c r="J21" s="53"/>
      <c r="K21" s="79"/>
      <c r="L21" s="79"/>
      <c r="M21" s="80"/>
      <c r="N21" s="60"/>
      <c r="O21" s="61"/>
    </row>
    <row r="22" s="2" customFormat="1" ht="16" customHeight="1" spans="1:15">
      <c r="A22" s="49"/>
      <c r="B22" s="50"/>
      <c r="C22" s="49"/>
      <c r="D22" s="49"/>
      <c r="E22" s="51"/>
      <c r="F22" s="52"/>
      <c r="G22" s="53"/>
      <c r="H22" s="43"/>
      <c r="I22" s="53">
        <f>SUM(I8:I21)</f>
        <v>12128</v>
      </c>
      <c r="J22" s="81" t="s">
        <v>54</v>
      </c>
      <c r="K22" s="79">
        <f>SUM(K8:K21)</f>
        <v>29.20108</v>
      </c>
      <c r="L22" s="79">
        <f>SUM(L8:L21)</f>
        <v>30.70108</v>
      </c>
      <c r="M22" s="82"/>
      <c r="N22" s="83">
        <f>SUM(N8:N21)</f>
        <v>0.11193</v>
      </c>
      <c r="O22" s="84"/>
    </row>
    <row r="23" s="1" customFormat="1" spans="8:12">
      <c r="H23" s="3"/>
      <c r="I23" s="85"/>
      <c r="J23" s="85"/>
      <c r="K23" s="4"/>
      <c r="L23" s="4"/>
    </row>
    <row r="25" s="1" customFormat="1" spans="8:12">
      <c r="H25" s="54"/>
      <c r="K25" s="4"/>
      <c r="L25" s="4"/>
    </row>
  </sheetData>
  <mergeCells count="35">
    <mergeCell ref="A1:M1"/>
    <mergeCell ref="A2:M2"/>
    <mergeCell ref="F3:G3"/>
    <mergeCell ref="F4:O4"/>
    <mergeCell ref="A8:A11"/>
    <mergeCell ref="A12:A15"/>
    <mergeCell ref="A16:A19"/>
    <mergeCell ref="B8:B11"/>
    <mergeCell ref="B12:B15"/>
    <mergeCell ref="B16:B19"/>
    <mergeCell ref="C8:C11"/>
    <mergeCell ref="C12:C15"/>
    <mergeCell ref="C16:C19"/>
    <mergeCell ref="D8:D11"/>
    <mergeCell ref="D12:D15"/>
    <mergeCell ref="D16:D19"/>
    <mergeCell ref="E8:E11"/>
    <mergeCell ref="E12:E15"/>
    <mergeCell ref="E16:E19"/>
    <mergeCell ref="J8:J11"/>
    <mergeCell ref="J12:J15"/>
    <mergeCell ref="J16:J20"/>
    <mergeCell ref="K8:K11"/>
    <mergeCell ref="K12:K15"/>
    <mergeCell ref="K16:K20"/>
    <mergeCell ref="L8:L11"/>
    <mergeCell ref="L12:L15"/>
    <mergeCell ref="L16:L20"/>
    <mergeCell ref="M8:M11"/>
    <mergeCell ref="M12:M15"/>
    <mergeCell ref="M16:M20"/>
    <mergeCell ref="N8:N11"/>
    <mergeCell ref="N12:N15"/>
    <mergeCell ref="N16:N20"/>
    <mergeCell ref="O8:O20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workbookViewId="0">
      <selection activeCell="F4" sqref="F4:O4"/>
    </sheetView>
  </sheetViews>
  <sheetFormatPr defaultColWidth="18" defaultRowHeight="15"/>
  <cols>
    <col min="1" max="1" width="9.875" style="1" customWidth="1"/>
    <col min="2" max="2" width="18.125" style="1" customWidth="1"/>
    <col min="3" max="3" width="7.75" style="1" customWidth="1"/>
    <col min="4" max="4" width="10.875" style="1" customWidth="1"/>
    <col min="5" max="5" width="11.62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4.625" style="1" customWidth="1"/>
    <col min="14" max="14" width="8.5" style="1" customWidth="1"/>
    <col min="15" max="15" width="9.25" style="1" customWidth="1"/>
    <col min="16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5"/>
      <c r="J1" s="55"/>
      <c r="K1" s="56"/>
      <c r="L1" s="5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57"/>
      <c r="L2" s="5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54"/>
      <c r="J3" s="54"/>
      <c r="K3" s="4"/>
      <c r="L3" s="4"/>
    </row>
    <row r="4" s="1" customFormat="1" ht="37" customHeight="1" spans="2:15">
      <c r="B4" s="11" t="s">
        <v>55</v>
      </c>
      <c r="D4" s="12" t="s">
        <v>5</v>
      </c>
      <c r="E4" s="13"/>
      <c r="F4" s="86" t="s">
        <v>6</v>
      </c>
      <c r="G4" s="86"/>
      <c r="H4" s="86"/>
      <c r="I4" s="86"/>
      <c r="J4" s="86"/>
      <c r="K4" s="86"/>
      <c r="L4" s="86"/>
      <c r="M4" s="86"/>
      <c r="N4" s="86"/>
      <c r="O4" s="86"/>
    </row>
    <row r="5" s="1" customFormat="1" hidden="1" spans="2:12">
      <c r="B5" s="17"/>
      <c r="H5" s="3"/>
      <c r="K5" s="4"/>
      <c r="L5" s="4"/>
    </row>
    <row r="6" s="2" customFormat="1" ht="38.25" spans="1:15">
      <c r="A6" s="18" t="s">
        <v>7</v>
      </c>
      <c r="B6" s="19" t="s">
        <v>8</v>
      </c>
      <c r="C6" s="19" t="s">
        <v>9</v>
      </c>
      <c r="D6" s="19" t="s">
        <v>10</v>
      </c>
      <c r="E6" s="20" t="s">
        <v>11</v>
      </c>
      <c r="F6" s="20" t="s">
        <v>12</v>
      </c>
      <c r="G6" s="21" t="s">
        <v>13</v>
      </c>
      <c r="H6" s="21" t="s">
        <v>14</v>
      </c>
      <c r="I6" s="58" t="s">
        <v>15</v>
      </c>
      <c r="J6" s="25" t="s">
        <v>16</v>
      </c>
      <c r="K6" s="59" t="s">
        <v>17</v>
      </c>
      <c r="L6" s="59" t="s">
        <v>18</v>
      </c>
      <c r="M6" s="19" t="s">
        <v>19</v>
      </c>
      <c r="N6" s="60" t="s">
        <v>20</v>
      </c>
      <c r="O6" s="61"/>
    </row>
    <row r="7" s="2" customFormat="1" ht="32" customHeight="1" spans="1:15">
      <c r="A7" s="18" t="s">
        <v>21</v>
      </c>
      <c r="B7" s="22" t="s">
        <v>22</v>
      </c>
      <c r="C7" s="23" t="s">
        <v>23</v>
      </c>
      <c r="D7" s="24" t="s">
        <v>24</v>
      </c>
      <c r="E7" s="25" t="s">
        <v>25</v>
      </c>
      <c r="F7" s="25" t="s">
        <v>26</v>
      </c>
      <c r="G7" s="21" t="s">
        <v>27</v>
      </c>
      <c r="H7" s="21" t="s">
        <v>28</v>
      </c>
      <c r="I7" s="62" t="s">
        <v>29</v>
      </c>
      <c r="J7" s="63" t="s">
        <v>30</v>
      </c>
      <c r="K7" s="59" t="s">
        <v>31</v>
      </c>
      <c r="L7" s="59" t="s">
        <v>32</v>
      </c>
      <c r="M7" s="19" t="s">
        <v>33</v>
      </c>
      <c r="N7" s="60" t="s">
        <v>34</v>
      </c>
      <c r="O7" s="64" t="s">
        <v>35</v>
      </c>
    </row>
    <row r="8" s="2" customFormat="1" ht="16" customHeight="1" spans="1:15">
      <c r="A8" s="104" t="s">
        <v>36</v>
      </c>
      <c r="B8" s="105" t="s">
        <v>56</v>
      </c>
      <c r="C8" s="104" t="s">
        <v>57</v>
      </c>
      <c r="D8" s="106" t="s">
        <v>39</v>
      </c>
      <c r="E8" s="107" t="s">
        <v>58</v>
      </c>
      <c r="F8" s="108" t="s">
        <v>41</v>
      </c>
      <c r="G8" s="109">
        <v>952</v>
      </c>
      <c r="H8" s="110">
        <v>30</v>
      </c>
      <c r="I8" s="123">
        <f>G8+H8</f>
        <v>982</v>
      </c>
      <c r="J8" s="153" t="s">
        <v>59</v>
      </c>
      <c r="K8" s="125">
        <f>1964*0.00685</f>
        <v>13.4534</v>
      </c>
      <c r="L8" s="125">
        <f t="shared" ref="L8:L13" si="0">K8+0.5</f>
        <v>13.9534</v>
      </c>
      <c r="M8" s="126" t="s">
        <v>43</v>
      </c>
      <c r="N8" s="127">
        <f t="shared" ref="N8:N13" si="1">0.7*0.26*0.205</f>
        <v>0.03731</v>
      </c>
      <c r="O8" s="128" t="s">
        <v>44</v>
      </c>
    </row>
    <row r="9" s="2" customFormat="1" ht="16" customHeight="1" spans="1:15">
      <c r="A9" s="111"/>
      <c r="B9" s="112"/>
      <c r="C9" s="111"/>
      <c r="D9" s="113"/>
      <c r="E9" s="114"/>
      <c r="F9" s="115" t="s">
        <v>47</v>
      </c>
      <c r="G9" s="116">
        <v>952</v>
      </c>
      <c r="H9" s="110">
        <v>30</v>
      </c>
      <c r="I9" s="123">
        <f>G9+H9</f>
        <v>982</v>
      </c>
      <c r="J9" s="129"/>
      <c r="K9" s="130"/>
      <c r="L9" s="130"/>
      <c r="M9" s="131"/>
      <c r="N9" s="132"/>
      <c r="O9" s="133"/>
    </row>
    <row r="10" s="2" customFormat="1" ht="16" customHeight="1" spans="1:15">
      <c r="A10" s="111"/>
      <c r="B10" s="112"/>
      <c r="C10" s="111"/>
      <c r="D10" s="113"/>
      <c r="E10" s="114"/>
      <c r="F10" s="108" t="s">
        <v>45</v>
      </c>
      <c r="G10" s="116">
        <v>1190</v>
      </c>
      <c r="H10" s="110">
        <v>30</v>
      </c>
      <c r="I10" s="123">
        <f>G10+H10</f>
        <v>1220</v>
      </c>
      <c r="J10" s="154" t="s">
        <v>60</v>
      </c>
      <c r="K10" s="135">
        <f>I10*0.00685</f>
        <v>8.357</v>
      </c>
      <c r="L10" s="135">
        <f t="shared" si="0"/>
        <v>8.857</v>
      </c>
      <c r="M10" s="136" t="s">
        <v>43</v>
      </c>
      <c r="N10" s="137">
        <f t="shared" si="1"/>
        <v>0.03731</v>
      </c>
      <c r="O10" s="133"/>
    </row>
    <row r="11" s="2" customFormat="1" ht="16" customHeight="1" spans="1:15">
      <c r="A11" s="111"/>
      <c r="B11" s="112"/>
      <c r="C11" s="111"/>
      <c r="D11" s="113"/>
      <c r="E11" s="114"/>
      <c r="F11" s="108" t="s">
        <v>46</v>
      </c>
      <c r="G11" s="116">
        <v>1190</v>
      </c>
      <c r="H11" s="110">
        <v>30</v>
      </c>
      <c r="I11" s="123">
        <f>G11+H11</f>
        <v>1220</v>
      </c>
      <c r="J11" s="154" t="s">
        <v>61</v>
      </c>
      <c r="K11" s="135">
        <f>I11*0.00685</f>
        <v>8.357</v>
      </c>
      <c r="L11" s="135">
        <f t="shared" si="0"/>
        <v>8.857</v>
      </c>
      <c r="M11" s="136" t="s">
        <v>43</v>
      </c>
      <c r="N11" s="137">
        <f t="shared" ref="N11:N16" si="2">0.7*0.26*0.205</f>
        <v>0.03731</v>
      </c>
      <c r="O11" s="133"/>
    </row>
    <row r="12" s="2" customFormat="1" ht="16" customHeight="1" spans="1:15">
      <c r="A12" s="104" t="s">
        <v>36</v>
      </c>
      <c r="B12" s="105" t="s">
        <v>48</v>
      </c>
      <c r="C12" s="104" t="s">
        <v>57</v>
      </c>
      <c r="D12" s="106" t="s">
        <v>39</v>
      </c>
      <c r="E12" s="107" t="s">
        <v>49</v>
      </c>
      <c r="F12" s="108" t="s">
        <v>41</v>
      </c>
      <c r="G12" s="109">
        <v>476</v>
      </c>
      <c r="H12" s="110">
        <v>30</v>
      </c>
      <c r="I12" s="123">
        <f t="shared" ref="I12:I24" si="3">G12+H12</f>
        <v>506</v>
      </c>
      <c r="J12" s="154" t="s">
        <v>62</v>
      </c>
      <c r="K12" s="135">
        <f>I12*0.00685</f>
        <v>3.4661</v>
      </c>
      <c r="L12" s="135">
        <f t="shared" si="0"/>
        <v>3.9661</v>
      </c>
      <c r="M12" s="138" t="s">
        <v>63</v>
      </c>
      <c r="N12" s="95">
        <f>0.7*0.16*0.185</f>
        <v>0.02072</v>
      </c>
      <c r="O12" s="133"/>
    </row>
    <row r="13" s="2" customFormat="1" ht="16" customHeight="1" spans="1:15">
      <c r="A13" s="111"/>
      <c r="B13" s="112"/>
      <c r="C13" s="111"/>
      <c r="D13" s="113"/>
      <c r="E13" s="114"/>
      <c r="F13" s="108" t="s">
        <v>45</v>
      </c>
      <c r="G13" s="116">
        <v>1190</v>
      </c>
      <c r="H13" s="110">
        <v>30</v>
      </c>
      <c r="I13" s="123">
        <f t="shared" si="3"/>
        <v>1220</v>
      </c>
      <c r="J13" s="155" t="s">
        <v>64</v>
      </c>
      <c r="K13" s="135">
        <f>I13*0.00685</f>
        <v>8.357</v>
      </c>
      <c r="L13" s="135">
        <f t="shared" si="0"/>
        <v>8.857</v>
      </c>
      <c r="M13" s="136" t="s">
        <v>43</v>
      </c>
      <c r="N13" s="137">
        <f t="shared" si="1"/>
        <v>0.03731</v>
      </c>
      <c r="O13" s="133"/>
    </row>
    <row r="14" s="2" customFormat="1" ht="16" customHeight="1" spans="1:15">
      <c r="A14" s="111"/>
      <c r="B14" s="112"/>
      <c r="C14" s="111"/>
      <c r="D14" s="113"/>
      <c r="E14" s="114"/>
      <c r="F14" s="108" t="s">
        <v>46</v>
      </c>
      <c r="G14" s="116">
        <v>952</v>
      </c>
      <c r="H14" s="110">
        <v>30</v>
      </c>
      <c r="I14" s="123">
        <f t="shared" si="3"/>
        <v>982</v>
      </c>
      <c r="J14" s="153" t="s">
        <v>65</v>
      </c>
      <c r="K14" s="125">
        <f>1250*0.00685</f>
        <v>8.5625</v>
      </c>
      <c r="L14" s="125">
        <f t="shared" ref="L14:L18" si="4">K14+0.5</f>
        <v>9.0625</v>
      </c>
      <c r="M14" s="126" t="s">
        <v>43</v>
      </c>
      <c r="N14" s="127">
        <f t="shared" si="2"/>
        <v>0.03731</v>
      </c>
      <c r="O14" s="133"/>
    </row>
    <row r="15" s="2" customFormat="1" ht="16" customHeight="1" spans="1:15">
      <c r="A15" s="111"/>
      <c r="B15" s="112"/>
      <c r="C15" s="111"/>
      <c r="D15" s="113"/>
      <c r="E15" s="117"/>
      <c r="F15" s="115" t="s">
        <v>47</v>
      </c>
      <c r="G15" s="116">
        <v>238</v>
      </c>
      <c r="H15" s="110">
        <v>30</v>
      </c>
      <c r="I15" s="123">
        <f t="shared" si="3"/>
        <v>268</v>
      </c>
      <c r="J15" s="129"/>
      <c r="K15" s="130"/>
      <c r="L15" s="130"/>
      <c r="M15" s="131"/>
      <c r="N15" s="132"/>
      <c r="O15" s="133"/>
    </row>
    <row r="16" s="2" customFormat="1" ht="16" customHeight="1" spans="1:15">
      <c r="A16" s="104" t="s">
        <v>36</v>
      </c>
      <c r="B16" s="105" t="s">
        <v>66</v>
      </c>
      <c r="C16" s="104" t="s">
        <v>57</v>
      </c>
      <c r="D16" s="106" t="s">
        <v>39</v>
      </c>
      <c r="E16" s="107" t="s">
        <v>67</v>
      </c>
      <c r="F16" s="108" t="s">
        <v>41</v>
      </c>
      <c r="G16" s="109">
        <v>476</v>
      </c>
      <c r="H16" s="110">
        <v>30</v>
      </c>
      <c r="I16" s="123">
        <f t="shared" si="3"/>
        <v>506</v>
      </c>
      <c r="J16" s="153" t="s">
        <v>68</v>
      </c>
      <c r="K16" s="125">
        <f>1726*0.00685</f>
        <v>11.8231</v>
      </c>
      <c r="L16" s="125">
        <f t="shared" si="4"/>
        <v>12.3231</v>
      </c>
      <c r="M16" s="126" t="s">
        <v>43</v>
      </c>
      <c r="N16" s="127">
        <f t="shared" si="2"/>
        <v>0.03731</v>
      </c>
      <c r="O16" s="133"/>
    </row>
    <row r="17" s="2" customFormat="1" ht="16" customHeight="1" spans="1:15">
      <c r="A17" s="111"/>
      <c r="B17" s="112"/>
      <c r="C17" s="111"/>
      <c r="D17" s="113"/>
      <c r="E17" s="114"/>
      <c r="F17" s="108" t="s">
        <v>45</v>
      </c>
      <c r="G17" s="116">
        <v>1190</v>
      </c>
      <c r="H17" s="110">
        <v>30</v>
      </c>
      <c r="I17" s="123">
        <f t="shared" si="3"/>
        <v>1220</v>
      </c>
      <c r="J17" s="129"/>
      <c r="K17" s="130"/>
      <c r="L17" s="130"/>
      <c r="M17" s="131"/>
      <c r="N17" s="132"/>
      <c r="O17" s="133"/>
    </row>
    <row r="18" s="2" customFormat="1" ht="16" customHeight="1" spans="1:15">
      <c r="A18" s="111"/>
      <c r="B18" s="112"/>
      <c r="C18" s="111"/>
      <c r="D18" s="113"/>
      <c r="E18" s="114"/>
      <c r="F18" s="108" t="s">
        <v>46</v>
      </c>
      <c r="G18" s="116">
        <v>952</v>
      </c>
      <c r="H18" s="110">
        <v>30</v>
      </c>
      <c r="I18" s="123">
        <f t="shared" si="3"/>
        <v>982</v>
      </c>
      <c r="J18" s="153" t="s">
        <v>69</v>
      </c>
      <c r="K18" s="125">
        <f>1726*0.00685</f>
        <v>11.8231</v>
      </c>
      <c r="L18" s="125">
        <f t="shared" si="4"/>
        <v>12.3231</v>
      </c>
      <c r="M18" s="126" t="s">
        <v>43</v>
      </c>
      <c r="N18" s="127">
        <f>0.7*0.26*0.205</f>
        <v>0.03731</v>
      </c>
      <c r="O18" s="133"/>
    </row>
    <row r="19" s="2" customFormat="1" ht="16" customHeight="1" spans="1:15">
      <c r="A19" s="111"/>
      <c r="B19" s="112"/>
      <c r="C19" s="111"/>
      <c r="D19" s="113"/>
      <c r="E19" s="117"/>
      <c r="F19" s="115" t="s">
        <v>47</v>
      </c>
      <c r="G19" s="116">
        <v>714</v>
      </c>
      <c r="H19" s="110">
        <v>30</v>
      </c>
      <c r="I19" s="123">
        <f t="shared" si="3"/>
        <v>744</v>
      </c>
      <c r="J19" s="129"/>
      <c r="K19" s="130"/>
      <c r="L19" s="130"/>
      <c r="M19" s="131"/>
      <c r="N19" s="132"/>
      <c r="O19" s="133"/>
    </row>
    <row r="20" s="2" customFormat="1" ht="16" customHeight="1" spans="1:15">
      <c r="A20" s="104" t="s">
        <v>36</v>
      </c>
      <c r="B20" s="105" t="s">
        <v>70</v>
      </c>
      <c r="C20" s="104" t="s">
        <v>57</v>
      </c>
      <c r="D20" s="106" t="s">
        <v>39</v>
      </c>
      <c r="E20" s="107"/>
      <c r="F20" s="108" t="s">
        <v>41</v>
      </c>
      <c r="G20" s="109">
        <v>1904</v>
      </c>
      <c r="H20" s="110">
        <v>30</v>
      </c>
      <c r="I20" s="123">
        <f t="shared" si="3"/>
        <v>1934</v>
      </c>
      <c r="J20" s="153" t="s">
        <v>71</v>
      </c>
      <c r="K20" s="125">
        <f>5534*0.00224</f>
        <v>12.39616</v>
      </c>
      <c r="L20" s="125">
        <f>K20+0.5</f>
        <v>12.89616</v>
      </c>
      <c r="M20" s="126" t="s">
        <v>43</v>
      </c>
      <c r="N20" s="127">
        <f>0.7*0.26*0.205</f>
        <v>0.03731</v>
      </c>
      <c r="O20" s="133"/>
    </row>
    <row r="21" s="2" customFormat="1" ht="16" customHeight="1" spans="1:15">
      <c r="A21" s="111"/>
      <c r="B21" s="112"/>
      <c r="C21" s="111"/>
      <c r="D21" s="113"/>
      <c r="E21" s="114"/>
      <c r="F21" s="108" t="s">
        <v>45</v>
      </c>
      <c r="G21" s="110">
        <v>3570</v>
      </c>
      <c r="H21" s="110">
        <v>30</v>
      </c>
      <c r="I21" s="123">
        <f t="shared" si="3"/>
        <v>3600</v>
      </c>
      <c r="J21" s="129"/>
      <c r="K21" s="130"/>
      <c r="L21" s="130"/>
      <c r="M21" s="131"/>
      <c r="N21" s="132"/>
      <c r="O21" s="133"/>
    </row>
    <row r="22" s="2" customFormat="1" ht="16" customHeight="1" spans="1:15">
      <c r="A22" s="111"/>
      <c r="B22" s="112"/>
      <c r="C22" s="111"/>
      <c r="D22" s="113"/>
      <c r="E22" s="114"/>
      <c r="F22" s="108" t="s">
        <v>46</v>
      </c>
      <c r="G22" s="110">
        <v>3094</v>
      </c>
      <c r="H22" s="110">
        <v>30</v>
      </c>
      <c r="I22" s="123">
        <f t="shared" si="3"/>
        <v>3124</v>
      </c>
      <c r="J22" s="153" t="s">
        <v>72</v>
      </c>
      <c r="K22" s="125">
        <f>5058*0.00224+3</f>
        <v>14.32992</v>
      </c>
      <c r="L22" s="125">
        <f>K22+0.5</f>
        <v>14.82992</v>
      </c>
      <c r="M22" s="126" t="s">
        <v>43</v>
      </c>
      <c r="N22" s="127">
        <f>0.7*0.26*0.205</f>
        <v>0.03731</v>
      </c>
      <c r="O22" s="133"/>
    </row>
    <row r="23" s="2" customFormat="1" ht="16" customHeight="1" spans="1:15">
      <c r="A23" s="111"/>
      <c r="B23" s="112"/>
      <c r="C23" s="111"/>
      <c r="D23" s="113"/>
      <c r="E23" s="117"/>
      <c r="F23" s="115" t="s">
        <v>47</v>
      </c>
      <c r="G23" s="109">
        <v>1904</v>
      </c>
      <c r="H23" s="110">
        <v>30</v>
      </c>
      <c r="I23" s="123">
        <f t="shared" si="3"/>
        <v>1934</v>
      </c>
      <c r="J23" s="140"/>
      <c r="K23" s="141"/>
      <c r="L23" s="141"/>
      <c r="M23" s="142"/>
      <c r="N23" s="143"/>
      <c r="O23" s="133"/>
    </row>
    <row r="24" s="2" customFormat="1" ht="16" customHeight="1" spans="1:15">
      <c r="A24" s="104"/>
      <c r="B24" s="118" t="s">
        <v>53</v>
      </c>
      <c r="C24" s="104"/>
      <c r="D24" s="106"/>
      <c r="E24" s="119"/>
      <c r="F24" s="120"/>
      <c r="G24" s="121">
        <v>20944</v>
      </c>
      <c r="H24" s="122">
        <v>200</v>
      </c>
      <c r="I24" s="123">
        <f t="shared" si="3"/>
        <v>21144</v>
      </c>
      <c r="J24" s="129"/>
      <c r="K24" s="130"/>
      <c r="L24" s="130"/>
      <c r="M24" s="131"/>
      <c r="N24" s="132"/>
      <c r="O24" s="144"/>
    </row>
    <row r="25" s="2" customFormat="1" ht="16" customHeight="1" spans="1:15">
      <c r="A25" s="44"/>
      <c r="B25" s="45"/>
      <c r="C25" s="44"/>
      <c r="D25" s="44"/>
      <c r="E25" s="46"/>
      <c r="F25" s="47"/>
      <c r="G25" s="48"/>
      <c r="H25" s="43"/>
      <c r="I25" s="53"/>
      <c r="J25" s="53"/>
      <c r="K25" s="79"/>
      <c r="L25" s="79"/>
      <c r="M25" s="80"/>
      <c r="N25" s="103"/>
      <c r="O25" s="145"/>
    </row>
    <row r="26" s="2" customFormat="1" ht="16" customHeight="1" spans="1:15">
      <c r="A26" s="49"/>
      <c r="B26" s="50"/>
      <c r="C26" s="49"/>
      <c r="D26" s="49"/>
      <c r="E26" s="51"/>
      <c r="F26" s="52"/>
      <c r="G26" s="53"/>
      <c r="H26" s="43"/>
      <c r="I26" s="53">
        <f>SUM(I8:I25)</f>
        <v>42568</v>
      </c>
      <c r="J26" s="81" t="s">
        <v>73</v>
      </c>
      <c r="K26" s="79">
        <f>SUM(K8:K25)</f>
        <v>100.92528</v>
      </c>
      <c r="L26" s="79">
        <f>SUM(L8:L25)</f>
        <v>105.92528</v>
      </c>
      <c r="M26" s="82"/>
      <c r="N26" s="103">
        <f>SUM(N8:N25)</f>
        <v>0.35651</v>
      </c>
      <c r="O26" s="84"/>
    </row>
    <row r="27" s="1" customFormat="1" spans="8:12">
      <c r="H27" s="3"/>
      <c r="I27" s="85"/>
      <c r="J27" s="85"/>
      <c r="K27" s="4"/>
      <c r="L27" s="4"/>
    </row>
    <row r="28" s="1" customFormat="1" spans="8:12">
      <c r="H28" s="3"/>
      <c r="K28" s="4"/>
      <c r="L28" s="4"/>
    </row>
    <row r="29" s="1" customFormat="1" spans="8:12">
      <c r="H29" s="54"/>
      <c r="K29" s="4"/>
      <c r="L29" s="4"/>
    </row>
  </sheetData>
  <mergeCells count="55">
    <mergeCell ref="A1:M1"/>
    <mergeCell ref="A2:M2"/>
    <mergeCell ref="F3:G3"/>
    <mergeCell ref="F4:O4"/>
    <mergeCell ref="A8:A11"/>
    <mergeCell ref="A12:A15"/>
    <mergeCell ref="A16:A19"/>
    <mergeCell ref="A20:A23"/>
    <mergeCell ref="B8:B11"/>
    <mergeCell ref="B12:B15"/>
    <mergeCell ref="B16:B19"/>
    <mergeCell ref="B20:B23"/>
    <mergeCell ref="C8:C11"/>
    <mergeCell ref="C12:C15"/>
    <mergeCell ref="C16:C19"/>
    <mergeCell ref="C20:C23"/>
    <mergeCell ref="D8:D11"/>
    <mergeCell ref="D12:D15"/>
    <mergeCell ref="D16:D19"/>
    <mergeCell ref="D20:D23"/>
    <mergeCell ref="E8:E11"/>
    <mergeCell ref="E12:E15"/>
    <mergeCell ref="E16:E19"/>
    <mergeCell ref="E20:E23"/>
    <mergeCell ref="J8:J9"/>
    <mergeCell ref="J14:J15"/>
    <mergeCell ref="J16:J17"/>
    <mergeCell ref="J18:J19"/>
    <mergeCell ref="J20:J21"/>
    <mergeCell ref="J22:J24"/>
    <mergeCell ref="K8:K9"/>
    <mergeCell ref="K14:K15"/>
    <mergeCell ref="K16:K17"/>
    <mergeCell ref="K18:K19"/>
    <mergeCell ref="K20:K21"/>
    <mergeCell ref="K22:K24"/>
    <mergeCell ref="L8:L9"/>
    <mergeCell ref="L14:L15"/>
    <mergeCell ref="L16:L17"/>
    <mergeCell ref="L18:L19"/>
    <mergeCell ref="L20:L21"/>
    <mergeCell ref="L22:L24"/>
    <mergeCell ref="M8:M9"/>
    <mergeCell ref="M14:M15"/>
    <mergeCell ref="M16:M17"/>
    <mergeCell ref="M18:M19"/>
    <mergeCell ref="M20:M21"/>
    <mergeCell ref="M22:M24"/>
    <mergeCell ref="N8:N9"/>
    <mergeCell ref="N14:N15"/>
    <mergeCell ref="N16:N17"/>
    <mergeCell ref="N18:N19"/>
    <mergeCell ref="N20:N21"/>
    <mergeCell ref="N22:N24"/>
    <mergeCell ref="O8:O2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R11" sqref="R11"/>
    </sheetView>
  </sheetViews>
  <sheetFormatPr defaultColWidth="18" defaultRowHeight="15"/>
  <cols>
    <col min="1" max="1" width="9.875" style="1" customWidth="1"/>
    <col min="2" max="2" width="18.5" style="1" customWidth="1"/>
    <col min="3" max="3" width="7.75" style="1" customWidth="1"/>
    <col min="4" max="4" width="10.875" style="1" customWidth="1"/>
    <col min="5" max="5" width="15.12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3.875" style="1" customWidth="1"/>
    <col min="14" max="14" width="8.5" style="1" customWidth="1"/>
    <col min="15" max="15" width="7.625" style="1" customWidth="1"/>
    <col min="16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5"/>
      <c r="J1" s="55"/>
      <c r="K1" s="56"/>
      <c r="L1" s="5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57"/>
      <c r="L2" s="5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54"/>
      <c r="J3" s="54"/>
      <c r="K3" s="4"/>
      <c r="L3" s="4"/>
    </row>
    <row r="4" s="1" customFormat="1" ht="37" customHeight="1" spans="2:15">
      <c r="B4" s="11" t="s">
        <v>74</v>
      </c>
      <c r="D4" s="12" t="s">
        <v>5</v>
      </c>
      <c r="E4" s="13"/>
      <c r="F4" s="86" t="s">
        <v>6</v>
      </c>
      <c r="G4" s="86"/>
      <c r="H4" s="86"/>
      <c r="I4" s="86"/>
      <c r="J4" s="86"/>
      <c r="K4" s="86"/>
      <c r="L4" s="86"/>
      <c r="M4" s="86"/>
      <c r="N4" s="86"/>
      <c r="O4" s="86"/>
    </row>
    <row r="5" s="1" customFormat="1" hidden="1" spans="2:12">
      <c r="B5" s="17"/>
      <c r="H5" s="3"/>
      <c r="K5" s="4"/>
      <c r="L5" s="4"/>
    </row>
    <row r="6" s="2" customFormat="1" ht="38.25" spans="1:15">
      <c r="A6" s="18" t="s">
        <v>7</v>
      </c>
      <c r="B6" s="19" t="s">
        <v>8</v>
      </c>
      <c r="C6" s="19" t="s">
        <v>9</v>
      </c>
      <c r="D6" s="19" t="s">
        <v>10</v>
      </c>
      <c r="E6" s="20" t="s">
        <v>11</v>
      </c>
      <c r="F6" s="20" t="s">
        <v>12</v>
      </c>
      <c r="G6" s="21" t="s">
        <v>13</v>
      </c>
      <c r="H6" s="21" t="s">
        <v>14</v>
      </c>
      <c r="I6" s="58" t="s">
        <v>15</v>
      </c>
      <c r="J6" s="25" t="s">
        <v>16</v>
      </c>
      <c r="K6" s="59" t="s">
        <v>17</v>
      </c>
      <c r="L6" s="59" t="s">
        <v>18</v>
      </c>
      <c r="M6" s="19" t="s">
        <v>19</v>
      </c>
      <c r="N6" s="60" t="s">
        <v>20</v>
      </c>
      <c r="O6" s="61"/>
    </row>
    <row r="7" s="2" customFormat="1" ht="32" customHeight="1" spans="1:15">
      <c r="A7" s="18" t="s">
        <v>21</v>
      </c>
      <c r="B7" s="22" t="s">
        <v>22</v>
      </c>
      <c r="C7" s="23" t="s">
        <v>23</v>
      </c>
      <c r="D7" s="24" t="s">
        <v>24</v>
      </c>
      <c r="E7" s="25" t="s">
        <v>25</v>
      </c>
      <c r="F7" s="25" t="s">
        <v>26</v>
      </c>
      <c r="G7" s="21" t="s">
        <v>27</v>
      </c>
      <c r="H7" s="21" t="s">
        <v>28</v>
      </c>
      <c r="I7" s="62" t="s">
        <v>29</v>
      </c>
      <c r="J7" s="63" t="s">
        <v>30</v>
      </c>
      <c r="K7" s="59" t="s">
        <v>31</v>
      </c>
      <c r="L7" s="59" t="s">
        <v>32</v>
      </c>
      <c r="M7" s="22" t="s">
        <v>35</v>
      </c>
      <c r="N7" s="60" t="s">
        <v>34</v>
      </c>
      <c r="O7" s="64" t="s">
        <v>35</v>
      </c>
    </row>
    <row r="8" s="2" customFormat="1" ht="16" customHeight="1" spans="1:15">
      <c r="A8" s="26" t="s">
        <v>36</v>
      </c>
      <c r="B8" s="27" t="s">
        <v>75</v>
      </c>
      <c r="C8" s="26" t="s">
        <v>76</v>
      </c>
      <c r="D8" s="28" t="s">
        <v>39</v>
      </c>
      <c r="E8" s="29" t="s">
        <v>77</v>
      </c>
      <c r="F8" s="30" t="s">
        <v>41</v>
      </c>
      <c r="G8" s="31">
        <v>1815</v>
      </c>
      <c r="H8" s="32">
        <v>30</v>
      </c>
      <c r="I8" s="90">
        <f>G8+H8</f>
        <v>1845</v>
      </c>
      <c r="J8" s="156" t="s">
        <v>78</v>
      </c>
      <c r="K8" s="91">
        <f>I8*0.00685</f>
        <v>12.63825</v>
      </c>
      <c r="L8" s="91">
        <f>K8+0.5</f>
        <v>13.13825</v>
      </c>
      <c r="M8" s="92" t="s">
        <v>43</v>
      </c>
      <c r="N8" s="93">
        <f t="shared" ref="N8:N11" si="0">0.7*0.26*0.205</f>
        <v>0.03731</v>
      </c>
      <c r="O8" s="70" t="s">
        <v>44</v>
      </c>
    </row>
    <row r="9" s="2" customFormat="1" ht="16" customHeight="1" spans="1:15">
      <c r="A9" s="33"/>
      <c r="B9" s="34"/>
      <c r="C9" s="33"/>
      <c r="D9" s="35"/>
      <c r="E9" s="36"/>
      <c r="F9" s="30" t="s">
        <v>45</v>
      </c>
      <c r="G9" s="87">
        <v>2549</v>
      </c>
      <c r="H9" s="32"/>
      <c r="I9" s="90">
        <v>2000</v>
      </c>
      <c r="J9" s="156" t="s">
        <v>79</v>
      </c>
      <c r="K9" s="91">
        <f t="shared" ref="K9:K18" si="1">I9*0.00685</f>
        <v>13.7</v>
      </c>
      <c r="L9" s="91">
        <f t="shared" ref="L9:L21" si="2">K9+0.5</f>
        <v>14.2</v>
      </c>
      <c r="M9" s="92" t="s">
        <v>43</v>
      </c>
      <c r="N9" s="93">
        <f t="shared" si="0"/>
        <v>0.03731</v>
      </c>
      <c r="O9" s="73"/>
    </row>
    <row r="10" s="2" customFormat="1" ht="16" customHeight="1" spans="1:15">
      <c r="A10" s="33"/>
      <c r="B10" s="34"/>
      <c r="C10" s="33"/>
      <c r="D10" s="35"/>
      <c r="E10" s="36"/>
      <c r="F10" s="88"/>
      <c r="G10" s="89"/>
      <c r="H10" s="32">
        <v>30</v>
      </c>
      <c r="I10" s="90">
        <v>579</v>
      </c>
      <c r="J10" s="156" t="s">
        <v>80</v>
      </c>
      <c r="K10" s="91">
        <f t="shared" si="1"/>
        <v>3.96615</v>
      </c>
      <c r="L10" s="91">
        <f t="shared" si="2"/>
        <v>4.46615</v>
      </c>
      <c r="M10" s="94" t="s">
        <v>63</v>
      </c>
      <c r="N10" s="95">
        <f>0.7*0.16*0.185</f>
        <v>0.02072</v>
      </c>
      <c r="O10" s="73"/>
    </row>
    <row r="11" s="2" customFormat="1" ht="16" customHeight="1" spans="1:15">
      <c r="A11" s="33"/>
      <c r="B11" s="34"/>
      <c r="C11" s="33"/>
      <c r="D11" s="35"/>
      <c r="E11" s="36"/>
      <c r="F11" s="30" t="s">
        <v>46</v>
      </c>
      <c r="G11" s="87">
        <v>2182</v>
      </c>
      <c r="H11" s="32"/>
      <c r="I11" s="90">
        <v>2000</v>
      </c>
      <c r="J11" s="156" t="s">
        <v>81</v>
      </c>
      <c r="K11" s="91">
        <f t="shared" si="1"/>
        <v>13.7</v>
      </c>
      <c r="L11" s="91">
        <f t="shared" si="2"/>
        <v>14.2</v>
      </c>
      <c r="M11" s="92" t="s">
        <v>43</v>
      </c>
      <c r="N11" s="93">
        <f t="shared" si="0"/>
        <v>0.03731</v>
      </c>
      <c r="O11" s="73"/>
    </row>
    <row r="12" s="2" customFormat="1" ht="16" customHeight="1" spans="1:15">
      <c r="A12" s="33"/>
      <c r="B12" s="34"/>
      <c r="C12" s="33"/>
      <c r="D12" s="35"/>
      <c r="E12" s="36"/>
      <c r="F12" s="88"/>
      <c r="G12" s="89"/>
      <c r="H12" s="32">
        <v>30</v>
      </c>
      <c r="I12" s="90">
        <v>242</v>
      </c>
      <c r="J12" s="156" t="s">
        <v>82</v>
      </c>
      <c r="K12" s="91">
        <f t="shared" si="1"/>
        <v>1.6577</v>
      </c>
      <c r="L12" s="91">
        <f t="shared" si="2"/>
        <v>2.1577</v>
      </c>
      <c r="M12" s="94" t="s">
        <v>63</v>
      </c>
      <c r="N12" s="95">
        <f>0.7*0.16*0.185</f>
        <v>0.02072</v>
      </c>
      <c r="O12" s="73"/>
    </row>
    <row r="13" s="2" customFormat="1" ht="16" customHeight="1" spans="1:15">
      <c r="A13" s="26" t="s">
        <v>36</v>
      </c>
      <c r="B13" s="27" t="s">
        <v>48</v>
      </c>
      <c r="C13" s="26" t="s">
        <v>76</v>
      </c>
      <c r="D13" s="28" t="s">
        <v>39</v>
      </c>
      <c r="E13" s="29" t="s">
        <v>83</v>
      </c>
      <c r="F13" s="30" t="s">
        <v>41</v>
      </c>
      <c r="G13" s="31">
        <v>1081</v>
      </c>
      <c r="H13" s="32">
        <v>30</v>
      </c>
      <c r="I13" s="90">
        <f t="shared" ref="I13:I22" si="3">G13+H13</f>
        <v>1111</v>
      </c>
      <c r="J13" s="156" t="s">
        <v>84</v>
      </c>
      <c r="K13" s="91">
        <f t="shared" si="1"/>
        <v>7.61035</v>
      </c>
      <c r="L13" s="91">
        <f t="shared" si="2"/>
        <v>8.11035</v>
      </c>
      <c r="M13" s="92" t="s">
        <v>43</v>
      </c>
      <c r="N13" s="93">
        <f t="shared" ref="N12:N22" si="4">0.7*0.26*0.205</f>
        <v>0.03731</v>
      </c>
      <c r="O13" s="73"/>
    </row>
    <row r="14" s="2" customFormat="1" ht="16" customHeight="1" spans="1:15">
      <c r="A14" s="33"/>
      <c r="B14" s="34"/>
      <c r="C14" s="33"/>
      <c r="D14" s="35"/>
      <c r="E14" s="36"/>
      <c r="F14" s="30" t="s">
        <v>45</v>
      </c>
      <c r="G14" s="87">
        <v>1468</v>
      </c>
      <c r="H14" s="32">
        <v>30</v>
      </c>
      <c r="I14" s="90">
        <f t="shared" si="3"/>
        <v>1498</v>
      </c>
      <c r="J14" s="156" t="s">
        <v>85</v>
      </c>
      <c r="K14" s="91">
        <f t="shared" si="1"/>
        <v>10.2613</v>
      </c>
      <c r="L14" s="91">
        <f t="shared" si="2"/>
        <v>10.7613</v>
      </c>
      <c r="M14" s="92" t="s">
        <v>43</v>
      </c>
      <c r="N14" s="93">
        <f t="shared" si="4"/>
        <v>0.03731</v>
      </c>
      <c r="O14" s="73"/>
    </row>
    <row r="15" s="2" customFormat="1" ht="16" customHeight="1" spans="1:15">
      <c r="A15" s="33"/>
      <c r="B15" s="34"/>
      <c r="C15" s="33"/>
      <c r="D15" s="35"/>
      <c r="E15" s="36"/>
      <c r="F15" s="30" t="s">
        <v>46</v>
      </c>
      <c r="G15" s="87">
        <v>1101</v>
      </c>
      <c r="H15" s="32">
        <v>30</v>
      </c>
      <c r="I15" s="90">
        <f t="shared" si="3"/>
        <v>1131</v>
      </c>
      <c r="J15" s="156" t="s">
        <v>86</v>
      </c>
      <c r="K15" s="91">
        <f t="shared" si="1"/>
        <v>7.74735</v>
      </c>
      <c r="L15" s="91">
        <f t="shared" si="2"/>
        <v>8.24735</v>
      </c>
      <c r="M15" s="92" t="s">
        <v>43</v>
      </c>
      <c r="N15" s="93">
        <f t="shared" si="4"/>
        <v>0.03731</v>
      </c>
      <c r="O15" s="73"/>
    </row>
    <row r="16" s="2" customFormat="1" ht="16" customHeight="1" spans="1:15">
      <c r="A16" s="26" t="s">
        <v>36</v>
      </c>
      <c r="B16" s="27" t="s">
        <v>66</v>
      </c>
      <c r="C16" s="26" t="s">
        <v>76</v>
      </c>
      <c r="D16" s="28" t="s">
        <v>39</v>
      </c>
      <c r="E16" s="29" t="s">
        <v>87</v>
      </c>
      <c r="F16" s="30" t="s">
        <v>41</v>
      </c>
      <c r="G16" s="31">
        <v>1101</v>
      </c>
      <c r="H16" s="32">
        <v>30</v>
      </c>
      <c r="I16" s="90">
        <f t="shared" si="3"/>
        <v>1131</v>
      </c>
      <c r="J16" s="156" t="s">
        <v>88</v>
      </c>
      <c r="K16" s="91">
        <f t="shared" si="1"/>
        <v>7.74735</v>
      </c>
      <c r="L16" s="91">
        <f t="shared" si="2"/>
        <v>8.24735</v>
      </c>
      <c r="M16" s="92" t="s">
        <v>43</v>
      </c>
      <c r="N16" s="93">
        <f t="shared" si="4"/>
        <v>0.03731</v>
      </c>
      <c r="O16" s="73"/>
    </row>
    <row r="17" s="2" customFormat="1" ht="16" customHeight="1" spans="1:15">
      <c r="A17" s="33"/>
      <c r="B17" s="34"/>
      <c r="C17" s="33"/>
      <c r="D17" s="35"/>
      <c r="E17" s="36"/>
      <c r="F17" s="30" t="s">
        <v>45</v>
      </c>
      <c r="G17" s="87">
        <v>1815</v>
      </c>
      <c r="H17" s="32">
        <v>30</v>
      </c>
      <c r="I17" s="90">
        <f t="shared" si="3"/>
        <v>1845</v>
      </c>
      <c r="J17" s="156" t="s">
        <v>89</v>
      </c>
      <c r="K17" s="91">
        <f t="shared" si="1"/>
        <v>12.63825</v>
      </c>
      <c r="L17" s="91">
        <f t="shared" si="2"/>
        <v>13.13825</v>
      </c>
      <c r="M17" s="92" t="s">
        <v>43</v>
      </c>
      <c r="N17" s="93">
        <f t="shared" si="4"/>
        <v>0.03731</v>
      </c>
      <c r="O17" s="73"/>
    </row>
    <row r="18" s="2" customFormat="1" ht="16" customHeight="1" spans="1:15">
      <c r="A18" s="33"/>
      <c r="B18" s="34"/>
      <c r="C18" s="33"/>
      <c r="D18" s="35"/>
      <c r="E18" s="36"/>
      <c r="F18" s="30" t="s">
        <v>46</v>
      </c>
      <c r="G18" s="87">
        <v>1448</v>
      </c>
      <c r="H18" s="32">
        <v>30</v>
      </c>
      <c r="I18" s="90">
        <f t="shared" si="3"/>
        <v>1478</v>
      </c>
      <c r="J18" s="156" t="s">
        <v>90</v>
      </c>
      <c r="K18" s="91">
        <f t="shared" si="1"/>
        <v>10.1243</v>
      </c>
      <c r="L18" s="91">
        <f t="shared" si="2"/>
        <v>10.6243</v>
      </c>
      <c r="M18" s="92" t="s">
        <v>43</v>
      </c>
      <c r="N18" s="93">
        <f t="shared" si="4"/>
        <v>0.03731</v>
      </c>
      <c r="O18" s="73"/>
    </row>
    <row r="19" s="2" customFormat="1" ht="16" customHeight="1" spans="1:15">
      <c r="A19" s="26" t="s">
        <v>36</v>
      </c>
      <c r="B19" s="27" t="s">
        <v>51</v>
      </c>
      <c r="C19" s="26" t="s">
        <v>76</v>
      </c>
      <c r="D19" s="28" t="s">
        <v>39</v>
      </c>
      <c r="E19" s="29"/>
      <c r="F19" s="30" t="s">
        <v>41</v>
      </c>
      <c r="G19" s="31">
        <f>G8+G13+G16</f>
        <v>3997</v>
      </c>
      <c r="H19" s="32">
        <v>50</v>
      </c>
      <c r="I19" s="90">
        <f t="shared" si="3"/>
        <v>4047</v>
      </c>
      <c r="J19" s="156" t="s">
        <v>91</v>
      </c>
      <c r="K19" s="91">
        <f>I19*0.00224</f>
        <v>9.06528</v>
      </c>
      <c r="L19" s="91">
        <f t="shared" si="2"/>
        <v>9.56528</v>
      </c>
      <c r="M19" s="92" t="s">
        <v>43</v>
      </c>
      <c r="N19" s="93">
        <f t="shared" si="4"/>
        <v>0.03731</v>
      </c>
      <c r="O19" s="73"/>
    </row>
    <row r="20" s="2" customFormat="1" ht="16" customHeight="1" spans="1:15">
      <c r="A20" s="33"/>
      <c r="B20" s="34"/>
      <c r="C20" s="33"/>
      <c r="D20" s="35"/>
      <c r="E20" s="36"/>
      <c r="F20" s="30" t="s">
        <v>45</v>
      </c>
      <c r="G20" s="32">
        <f>G9+G14+G17</f>
        <v>5832</v>
      </c>
      <c r="H20" s="32">
        <v>50</v>
      </c>
      <c r="I20" s="90">
        <f t="shared" si="3"/>
        <v>5882</v>
      </c>
      <c r="J20" s="156" t="s">
        <v>92</v>
      </c>
      <c r="K20" s="91">
        <f>I20*0.00224</f>
        <v>13.17568</v>
      </c>
      <c r="L20" s="91">
        <f t="shared" si="2"/>
        <v>13.67568</v>
      </c>
      <c r="M20" s="92" t="s">
        <v>43</v>
      </c>
      <c r="N20" s="93">
        <f t="shared" si="4"/>
        <v>0.03731</v>
      </c>
      <c r="O20" s="73"/>
    </row>
    <row r="21" s="2" customFormat="1" ht="16" customHeight="1" spans="1:15">
      <c r="A21" s="33"/>
      <c r="B21" s="34"/>
      <c r="C21" s="33"/>
      <c r="D21" s="35"/>
      <c r="E21" s="36"/>
      <c r="F21" s="30" t="s">
        <v>46</v>
      </c>
      <c r="G21" s="32">
        <f>G11+G15+G18</f>
        <v>4731</v>
      </c>
      <c r="H21" s="32">
        <v>50</v>
      </c>
      <c r="I21" s="90">
        <f t="shared" si="3"/>
        <v>4781</v>
      </c>
      <c r="J21" s="157" t="s">
        <v>93</v>
      </c>
      <c r="K21" s="97">
        <f>4781*0.00224+3.5</f>
        <v>14.20944</v>
      </c>
      <c r="L21" s="97">
        <f t="shared" si="2"/>
        <v>14.70944</v>
      </c>
      <c r="M21" s="98" t="s">
        <v>43</v>
      </c>
      <c r="N21" s="99">
        <f t="shared" si="4"/>
        <v>0.03731</v>
      </c>
      <c r="O21" s="73"/>
    </row>
    <row r="22" s="2" customFormat="1" ht="16" customHeight="1" spans="1:15">
      <c r="A22" s="26"/>
      <c r="B22" s="39" t="s">
        <v>53</v>
      </c>
      <c r="C22" s="26"/>
      <c r="D22" s="28"/>
      <c r="E22" s="40"/>
      <c r="F22" s="41"/>
      <c r="G22" s="42">
        <v>29120</v>
      </c>
      <c r="H22" s="43">
        <v>200</v>
      </c>
      <c r="I22" s="90">
        <f t="shared" si="3"/>
        <v>29320</v>
      </c>
      <c r="J22" s="78"/>
      <c r="K22" s="100"/>
      <c r="L22" s="100"/>
      <c r="M22" s="101"/>
      <c r="N22" s="102"/>
      <c r="O22" s="78"/>
    </row>
    <row r="23" s="2" customFormat="1" ht="16" customHeight="1" spans="1:15">
      <c r="A23" s="44"/>
      <c r="B23" s="45"/>
      <c r="C23" s="44"/>
      <c r="D23" s="44"/>
      <c r="E23" s="46"/>
      <c r="F23" s="47"/>
      <c r="G23" s="48"/>
      <c r="H23" s="43"/>
      <c r="I23" s="53"/>
      <c r="J23" s="53"/>
      <c r="K23" s="79"/>
      <c r="L23" s="79"/>
      <c r="M23" s="80"/>
      <c r="N23" s="103"/>
      <c r="O23" s="84"/>
    </row>
    <row r="24" s="2" customFormat="1" ht="16" customHeight="1" spans="1:15">
      <c r="A24" s="49"/>
      <c r="B24" s="50"/>
      <c r="C24" s="49"/>
      <c r="D24" s="49"/>
      <c r="E24" s="51"/>
      <c r="F24" s="52"/>
      <c r="G24" s="53"/>
      <c r="H24" s="43"/>
      <c r="I24" s="53">
        <f>SUM(I8:I23)</f>
        <v>58890</v>
      </c>
      <c r="J24" s="81" t="s">
        <v>94</v>
      </c>
      <c r="K24" s="79">
        <f>SUM(K8:K23)</f>
        <v>138.2414</v>
      </c>
      <c r="L24" s="79">
        <f>SUM(L8:L23)</f>
        <v>145.2414</v>
      </c>
      <c r="M24" s="82"/>
      <c r="N24" s="103">
        <f>SUM(N8:N23)</f>
        <v>0.48916</v>
      </c>
      <c r="O24" s="84"/>
    </row>
    <row r="25" s="1" customFormat="1" spans="8:12">
      <c r="H25" s="3"/>
      <c r="I25" s="85"/>
      <c r="J25" s="85"/>
      <c r="K25" s="4"/>
      <c r="L25" s="4"/>
    </row>
    <row r="26" s="1" customFormat="1" spans="8:12">
      <c r="H26" s="3"/>
      <c r="K26" s="4"/>
      <c r="L26" s="4"/>
    </row>
    <row r="27" s="1" customFormat="1" spans="8:12">
      <c r="H27" s="54"/>
      <c r="K27" s="4"/>
      <c r="L27" s="4"/>
    </row>
  </sheetData>
  <mergeCells count="34">
    <mergeCell ref="A1:M1"/>
    <mergeCell ref="A2:M2"/>
    <mergeCell ref="F3:G3"/>
    <mergeCell ref="F4:O4"/>
    <mergeCell ref="A8:A12"/>
    <mergeCell ref="A13:A15"/>
    <mergeCell ref="A16:A18"/>
    <mergeCell ref="A19:A21"/>
    <mergeCell ref="B8:B12"/>
    <mergeCell ref="B13:B15"/>
    <mergeCell ref="B16:B18"/>
    <mergeCell ref="B19:B21"/>
    <mergeCell ref="C8:C12"/>
    <mergeCell ref="C13:C15"/>
    <mergeCell ref="C16:C18"/>
    <mergeCell ref="C19:C21"/>
    <mergeCell ref="D8:D12"/>
    <mergeCell ref="D13:D15"/>
    <mergeCell ref="D16:D18"/>
    <mergeCell ref="D19:D21"/>
    <mergeCell ref="E8:E12"/>
    <mergeCell ref="E13:E15"/>
    <mergeCell ref="E16:E18"/>
    <mergeCell ref="E19:E21"/>
    <mergeCell ref="F9:F10"/>
    <mergeCell ref="F11:F12"/>
    <mergeCell ref="G9:G10"/>
    <mergeCell ref="G11:G12"/>
    <mergeCell ref="J21:J22"/>
    <mergeCell ref="K21:K22"/>
    <mergeCell ref="L21:L22"/>
    <mergeCell ref="M21:M22"/>
    <mergeCell ref="N21:N22"/>
    <mergeCell ref="O8:O22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ignoredErrors>
    <ignoredError sqref="N10:N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H27" sqref="H27"/>
    </sheetView>
  </sheetViews>
  <sheetFormatPr defaultColWidth="18" defaultRowHeight="15"/>
  <cols>
    <col min="1" max="1" width="9.875" style="1" customWidth="1"/>
    <col min="2" max="2" width="20.075" style="1" customWidth="1"/>
    <col min="3" max="3" width="7.75" style="1" customWidth="1"/>
    <col min="4" max="4" width="10.875" style="1" customWidth="1"/>
    <col min="5" max="5" width="17.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3.9" style="1" customWidth="1"/>
    <col min="14" max="14" width="8.98333333333333" style="1" customWidth="1"/>
    <col min="15" max="15" width="5.89166666666667" style="1" customWidth="1"/>
    <col min="16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5"/>
      <c r="J1" s="55"/>
      <c r="K1" s="56"/>
      <c r="L1" s="5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57"/>
      <c r="L2" s="5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54"/>
      <c r="J3" s="54"/>
      <c r="K3" s="4"/>
      <c r="L3" s="4"/>
    </row>
    <row r="4" s="1" customFormat="1" ht="37" customHeight="1" spans="2:14">
      <c r="B4" s="11"/>
      <c r="D4" s="12" t="s">
        <v>95</v>
      </c>
      <c r="E4" s="13" t="s">
        <v>96</v>
      </c>
      <c r="F4" s="14"/>
      <c r="G4" s="15"/>
      <c r="H4" s="16"/>
      <c r="I4" s="16"/>
      <c r="J4" s="16"/>
      <c r="K4" s="16"/>
      <c r="L4" s="16"/>
      <c r="M4" s="16"/>
      <c r="N4" s="16"/>
    </row>
    <row r="5" s="1" customFormat="1" hidden="1" spans="2:12">
      <c r="B5" s="17"/>
      <c r="H5" s="3"/>
      <c r="K5" s="4"/>
      <c r="L5" s="4"/>
    </row>
    <row r="6" s="2" customFormat="1" ht="38.25" spans="1:15">
      <c r="A6" s="18" t="s">
        <v>7</v>
      </c>
      <c r="B6" s="19" t="s">
        <v>8</v>
      </c>
      <c r="C6" s="19" t="s">
        <v>9</v>
      </c>
      <c r="D6" s="19" t="s">
        <v>10</v>
      </c>
      <c r="E6" s="20" t="s">
        <v>11</v>
      </c>
      <c r="F6" s="20" t="s">
        <v>12</v>
      </c>
      <c r="G6" s="21" t="s">
        <v>13</v>
      </c>
      <c r="H6" s="21" t="s">
        <v>14</v>
      </c>
      <c r="I6" s="58" t="s">
        <v>15</v>
      </c>
      <c r="J6" s="25" t="s">
        <v>16</v>
      </c>
      <c r="K6" s="59" t="s">
        <v>17</v>
      </c>
      <c r="L6" s="59" t="s">
        <v>18</v>
      </c>
      <c r="M6" s="19" t="s">
        <v>19</v>
      </c>
      <c r="N6" s="60" t="s">
        <v>20</v>
      </c>
      <c r="O6" s="61"/>
    </row>
    <row r="7" s="2" customFormat="1" ht="32" customHeight="1" spans="1:15">
      <c r="A7" s="18" t="s">
        <v>21</v>
      </c>
      <c r="B7" s="22" t="s">
        <v>22</v>
      </c>
      <c r="C7" s="23" t="s">
        <v>23</v>
      </c>
      <c r="D7" s="24" t="s">
        <v>24</v>
      </c>
      <c r="E7" s="25" t="s">
        <v>25</v>
      </c>
      <c r="F7" s="25" t="s">
        <v>26</v>
      </c>
      <c r="G7" s="21" t="s">
        <v>27</v>
      </c>
      <c r="H7" s="21" t="s">
        <v>28</v>
      </c>
      <c r="I7" s="62" t="s">
        <v>29</v>
      </c>
      <c r="J7" s="63" t="s">
        <v>30</v>
      </c>
      <c r="K7" s="59" t="s">
        <v>31</v>
      </c>
      <c r="L7" s="59" t="s">
        <v>32</v>
      </c>
      <c r="M7" s="19" t="s">
        <v>33</v>
      </c>
      <c r="N7" s="60" t="s">
        <v>34</v>
      </c>
      <c r="O7" s="64" t="s">
        <v>35</v>
      </c>
    </row>
    <row r="8" s="2" customFormat="1" ht="16" customHeight="1" spans="1:15">
      <c r="A8" s="26" t="s">
        <v>36</v>
      </c>
      <c r="B8" s="27" t="s">
        <v>97</v>
      </c>
      <c r="C8" s="26" t="s">
        <v>98</v>
      </c>
      <c r="D8" s="28" t="s">
        <v>39</v>
      </c>
      <c r="E8" s="29"/>
      <c r="F8" s="30"/>
      <c r="G8" s="31">
        <v>2000</v>
      </c>
      <c r="H8" s="32">
        <v>50</v>
      </c>
      <c r="I8" s="65">
        <f t="shared" ref="I8:I13" si="0">G8+H8</f>
        <v>2050</v>
      </c>
      <c r="J8" s="152" t="s">
        <v>99</v>
      </c>
      <c r="K8" s="67">
        <f>I8*0.00685</f>
        <v>14.0425</v>
      </c>
      <c r="L8" s="67">
        <f>K8+0.5</f>
        <v>14.5425</v>
      </c>
      <c r="M8" s="68" t="s">
        <v>43</v>
      </c>
      <c r="N8" s="69">
        <f>0.7*0.26*0.205</f>
        <v>0.03731</v>
      </c>
      <c r="O8" s="70"/>
    </row>
    <row r="9" s="2" customFormat="1" ht="16" customHeight="1" spans="1:15">
      <c r="A9" s="26" t="s">
        <v>36</v>
      </c>
      <c r="B9" s="27" t="s">
        <v>51</v>
      </c>
      <c r="C9" s="26" t="s">
        <v>98</v>
      </c>
      <c r="D9" s="28" t="s">
        <v>39</v>
      </c>
      <c r="E9" s="29"/>
      <c r="F9" s="30" t="s">
        <v>41</v>
      </c>
      <c r="G9" s="31">
        <v>360</v>
      </c>
      <c r="H9" s="32">
        <v>10</v>
      </c>
      <c r="I9" s="65">
        <f t="shared" si="0"/>
        <v>370</v>
      </c>
      <c r="J9" s="152" t="s">
        <v>100</v>
      </c>
      <c r="K9" s="67">
        <f>1480*0.0024+0.5</f>
        <v>4.052</v>
      </c>
      <c r="L9" s="67">
        <f>K9+0.5</f>
        <v>4.552</v>
      </c>
      <c r="M9" s="71" t="s">
        <v>43</v>
      </c>
      <c r="N9" s="72">
        <v>0.03731</v>
      </c>
      <c r="O9" s="73"/>
    </row>
    <row r="10" s="2" customFormat="1" ht="16" customHeight="1" spans="1:15">
      <c r="A10" s="33"/>
      <c r="B10" s="34"/>
      <c r="C10" s="33"/>
      <c r="D10" s="35"/>
      <c r="E10" s="36"/>
      <c r="F10" s="30" t="s">
        <v>45</v>
      </c>
      <c r="G10" s="31">
        <v>360</v>
      </c>
      <c r="H10" s="32">
        <v>10</v>
      </c>
      <c r="I10" s="65">
        <f t="shared" si="0"/>
        <v>370</v>
      </c>
      <c r="J10" s="74"/>
      <c r="K10" s="75"/>
      <c r="L10" s="75"/>
      <c r="M10" s="76"/>
      <c r="N10" s="77"/>
      <c r="O10" s="73"/>
    </row>
    <row r="11" s="2" customFormat="1" ht="16" customHeight="1" spans="1:15">
      <c r="A11" s="33"/>
      <c r="B11" s="34"/>
      <c r="C11" s="33"/>
      <c r="D11" s="35"/>
      <c r="E11" s="36"/>
      <c r="F11" s="30" t="s">
        <v>46</v>
      </c>
      <c r="G11" s="31">
        <v>360</v>
      </c>
      <c r="H11" s="32">
        <v>10</v>
      </c>
      <c r="I11" s="65">
        <f t="shared" si="0"/>
        <v>370</v>
      </c>
      <c r="J11" s="74"/>
      <c r="K11" s="75"/>
      <c r="L11" s="75"/>
      <c r="M11" s="76"/>
      <c r="N11" s="77"/>
      <c r="O11" s="73"/>
    </row>
    <row r="12" s="2" customFormat="1" ht="16" customHeight="1" spans="1:15">
      <c r="A12" s="33"/>
      <c r="B12" s="34"/>
      <c r="C12" s="33"/>
      <c r="D12" s="35"/>
      <c r="E12" s="37"/>
      <c r="F12" s="38" t="s">
        <v>47</v>
      </c>
      <c r="G12" s="31">
        <v>360</v>
      </c>
      <c r="H12" s="32">
        <v>10</v>
      </c>
      <c r="I12" s="65">
        <f t="shared" si="0"/>
        <v>370</v>
      </c>
      <c r="J12" s="74"/>
      <c r="K12" s="75"/>
      <c r="L12" s="75"/>
      <c r="M12" s="76"/>
      <c r="N12" s="77"/>
      <c r="O12" s="73"/>
    </row>
    <row r="13" s="2" customFormat="1" ht="16" customHeight="1" spans="1:15">
      <c r="A13" s="26" t="s">
        <v>36</v>
      </c>
      <c r="B13" s="39" t="s">
        <v>53</v>
      </c>
      <c r="C13" s="26"/>
      <c r="D13" s="28"/>
      <c r="E13" s="40"/>
      <c r="F13" s="41"/>
      <c r="G13" s="42">
        <v>4000</v>
      </c>
      <c r="H13" s="43">
        <v>100</v>
      </c>
      <c r="I13" s="65">
        <f t="shared" si="0"/>
        <v>4100</v>
      </c>
      <c r="J13" s="74"/>
      <c r="K13" s="75"/>
      <c r="L13" s="75"/>
      <c r="M13" s="76"/>
      <c r="N13" s="77"/>
      <c r="O13" s="78"/>
    </row>
    <row r="14" s="2" customFormat="1" ht="16" customHeight="1" spans="1:15">
      <c r="A14" s="44"/>
      <c r="B14" s="45"/>
      <c r="C14" s="44"/>
      <c r="D14" s="44"/>
      <c r="E14" s="46"/>
      <c r="F14" s="47"/>
      <c r="G14" s="48"/>
      <c r="H14" s="43"/>
      <c r="I14" s="53"/>
      <c r="J14" s="53"/>
      <c r="K14" s="79"/>
      <c r="L14" s="79"/>
      <c r="M14" s="80"/>
      <c r="N14" s="60"/>
      <c r="O14" s="61"/>
    </row>
    <row r="15" s="2" customFormat="1" ht="16" customHeight="1" spans="1:15">
      <c r="A15" s="49"/>
      <c r="B15" s="50"/>
      <c r="C15" s="49"/>
      <c r="D15" s="49"/>
      <c r="E15" s="51"/>
      <c r="F15" s="52"/>
      <c r="G15" s="53"/>
      <c r="H15" s="43"/>
      <c r="I15" s="53">
        <f>SUM(I8:I14)</f>
        <v>7630</v>
      </c>
      <c r="J15" s="81" t="s">
        <v>101</v>
      </c>
      <c r="K15" s="79">
        <f>SUM(K8:K14)</f>
        <v>18.0945</v>
      </c>
      <c r="L15" s="79">
        <f>SUM(L8:L14)</f>
        <v>19.0945</v>
      </c>
      <c r="M15" s="82"/>
      <c r="N15" s="83">
        <f>SUM(N8:N14)</f>
        <v>0.07462</v>
      </c>
      <c r="O15" s="84"/>
    </row>
    <row r="16" s="1" customFormat="1" spans="8:12">
      <c r="H16" s="3"/>
      <c r="I16" s="85"/>
      <c r="J16" s="85"/>
      <c r="K16" s="4"/>
      <c r="L16" s="4"/>
    </row>
    <row r="17" s="1" customFormat="1" spans="8:12">
      <c r="H17" s="3"/>
      <c r="K17" s="4"/>
      <c r="L17" s="4"/>
    </row>
    <row r="18" s="1" customFormat="1" spans="8:12">
      <c r="H18" s="54"/>
      <c r="K18" s="4"/>
      <c r="L18" s="4"/>
    </row>
  </sheetData>
  <mergeCells count="15">
    <mergeCell ref="A1:M1"/>
    <mergeCell ref="A2:M2"/>
    <mergeCell ref="F3:G3"/>
    <mergeCell ref="H4:N4"/>
    <mergeCell ref="A9:A12"/>
    <mergeCell ref="B9:B12"/>
    <mergeCell ref="C9:C12"/>
    <mergeCell ref="D9:D12"/>
    <mergeCell ref="E9:E12"/>
    <mergeCell ref="J9:J13"/>
    <mergeCell ref="K9:K13"/>
    <mergeCell ref="L9:L13"/>
    <mergeCell ref="M9:M13"/>
    <mergeCell ref="N9:N13"/>
    <mergeCell ref="O8:O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ZY95105CH中国单  </vt:lpstr>
      <vt:lpstr>ZY95105N 台湾单</vt:lpstr>
      <vt:lpstr>ZY95105K韩国单 </vt:lpstr>
      <vt:lpstr>通用款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2025-09-28T06:46:14Z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