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FT06116单" sheetId="2" r:id="rId1"/>
    <sheet name="FT06116单2025.9.10" sheetId="4" r:id="rId2"/>
  </sheets>
  <externalReferences>
    <externalReference r:id="rId3"/>
  </externalReferences>
  <definedNames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<sst xmlns="http://schemas.openxmlformats.org/spreadsheetml/2006/main" count="390" uniqueCount="199">
  <si>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</si>
  <si>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</si>
  <si>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</si>
  <si>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2025.9.13</t>
  </si>
  <si>
    <t>车牌：</t>
  </si>
  <si>
    <t xml:space="preserve">ORDER NR </t>
  </si>
  <si>
    <t>Item Code</t>
  </si>
  <si>
    <t xml:space="preserve">ARTICLE </t>
  </si>
  <si>
    <t xml:space="preserve">UPC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</si>
  <si>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</si>
  <si>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</si>
  <si>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</si>
  <si>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</si>
  <si>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</si>
  <si>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</si>
  <si>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</si>
  <si>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</si>
  <si>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</si>
  <si>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</si>
  <si>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</si>
  <si>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</si>
  <si>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</si>
  <si>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</si>
  <si>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</si>
  <si>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</si>
  <si>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</si>
  <si>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</si>
  <si>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</si>
  <si>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</si>
  <si>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</si>
  <si>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</si>
  <si>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</si>
  <si>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</si>
  <si>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</si>
  <si>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P25090472    </t>
  </si>
  <si>
    <t>CSSH18518808BOcean Blue 亮蓝色</t>
  </si>
  <si>
    <t>ZNT928593</t>
  </si>
  <si>
    <t>199024671874</t>
  </si>
  <si>
    <t xml:space="preserve">S25090227 </t>
  </si>
  <si>
    <t>亮蓝色</t>
  </si>
  <si>
    <t>XS</t>
  </si>
  <si>
    <t>1/59</t>
  </si>
  <si>
    <t>700*260*235</t>
  </si>
  <si>
    <t>2/59</t>
  </si>
  <si>
    <t>3/59</t>
  </si>
  <si>
    <t>199024671881</t>
  </si>
  <si>
    <t>S</t>
  </si>
  <si>
    <t>4/59</t>
  </si>
  <si>
    <t>5/59</t>
  </si>
  <si>
    <t>6/59</t>
  </si>
  <si>
    <t>7/59</t>
  </si>
  <si>
    <t>199024671898</t>
  </si>
  <si>
    <t>M</t>
  </si>
  <si>
    <t>8/59</t>
  </si>
  <si>
    <t>9/59</t>
  </si>
  <si>
    <t>10/59</t>
  </si>
  <si>
    <t>11/59</t>
  </si>
  <si>
    <t>12/59</t>
  </si>
  <si>
    <t>199024671904</t>
  </si>
  <si>
    <t>L</t>
  </si>
  <si>
    <t>13/59</t>
  </si>
  <si>
    <t>14/59</t>
  </si>
  <si>
    <t>15/59</t>
  </si>
  <si>
    <t>16/59</t>
  </si>
  <si>
    <t>17/59</t>
  </si>
  <si>
    <t>199024671911</t>
  </si>
  <si>
    <t>XL</t>
  </si>
  <si>
    <t>18/59</t>
  </si>
  <si>
    <t>19/59</t>
  </si>
  <si>
    <t>20/59</t>
  </si>
  <si>
    <t>21/59</t>
  </si>
  <si>
    <t>199024671928</t>
  </si>
  <si>
    <t>XXL</t>
  </si>
  <si>
    <t>22/59</t>
  </si>
  <si>
    <t>23/59</t>
  </si>
  <si>
    <t>24/59</t>
  </si>
  <si>
    <t>700*160*185</t>
  </si>
  <si>
    <t>199024671935</t>
  </si>
  <si>
    <t>3XL</t>
  </si>
  <si>
    <t>25/59</t>
  </si>
  <si>
    <t>CSSH18518808C桔粉色</t>
  </si>
  <si>
    <t>199024671799</t>
  </si>
  <si>
    <t>桔粉色</t>
  </si>
  <si>
    <t>26/59</t>
  </si>
  <si>
    <t>27/59</t>
  </si>
  <si>
    <t>28/59</t>
  </si>
  <si>
    <t>29/59</t>
  </si>
  <si>
    <t>199024671805</t>
  </si>
  <si>
    <t>30/59</t>
  </si>
  <si>
    <t>31/59</t>
  </si>
  <si>
    <t>32/59</t>
  </si>
  <si>
    <t>33/59</t>
  </si>
  <si>
    <t>34/59</t>
  </si>
  <si>
    <t>199024671812</t>
  </si>
  <si>
    <t>35/59</t>
  </si>
  <si>
    <t>36/59</t>
  </si>
  <si>
    <t>37/59</t>
  </si>
  <si>
    <t>38/59</t>
  </si>
  <si>
    <t>39/59</t>
  </si>
  <si>
    <t>199024671829</t>
  </si>
  <si>
    <t>40/59</t>
  </si>
  <si>
    <t>41/59</t>
  </si>
  <si>
    <t>42/59</t>
  </si>
  <si>
    <t>43/59</t>
  </si>
  <si>
    <t>44/59</t>
  </si>
  <si>
    <t>199024671836</t>
  </si>
  <si>
    <t>45/59</t>
  </si>
  <si>
    <t>46/59</t>
  </si>
  <si>
    <t>47/59</t>
  </si>
  <si>
    <t>48/59</t>
  </si>
  <si>
    <t>199024671843</t>
  </si>
  <si>
    <t>49/59</t>
  </si>
  <si>
    <t>50/59</t>
  </si>
  <si>
    <t>51/59</t>
  </si>
  <si>
    <t>199024671850</t>
  </si>
  <si>
    <t>52/59</t>
  </si>
  <si>
    <t>尺码条</t>
  </si>
  <si>
    <t>53/59</t>
  </si>
  <si>
    <t>54/59</t>
  </si>
  <si>
    <t>55/59</t>
  </si>
  <si>
    <t>56/59</t>
  </si>
  <si>
    <t>57/59</t>
  </si>
  <si>
    <t>58/59</t>
  </si>
  <si>
    <t>59/59</t>
  </si>
  <si>
    <t>59箱</t>
  </si>
  <si>
    <t>2025.9.11</t>
  </si>
  <si>
    <t>江苏省常熟市  红豆路福兴印染斜对面誉恒仓库  老密  18051821719</t>
  </si>
  <si>
    <t xml:space="preserve">
CSSH18518808A深麻灰</t>
  </si>
  <si>
    <t>199024672017</t>
  </si>
  <si>
    <t xml:space="preserve"> 深麻灰</t>
  </si>
  <si>
    <t>1/51</t>
  </si>
  <si>
    <t>2/51</t>
  </si>
  <si>
    <t>3/51</t>
  </si>
  <si>
    <t>4/51</t>
  </si>
  <si>
    <t>5/51</t>
  </si>
  <si>
    <t>199024672024</t>
  </si>
  <si>
    <t>6/51</t>
  </si>
  <si>
    <t>7/51</t>
  </si>
  <si>
    <t>8/51</t>
  </si>
  <si>
    <t>9/51</t>
  </si>
  <si>
    <t>199024672031</t>
  </si>
  <si>
    <t>10/51</t>
  </si>
  <si>
    <t>11/51</t>
  </si>
  <si>
    <t>12/51</t>
  </si>
  <si>
    <t>13/51</t>
  </si>
  <si>
    <t>14/51</t>
  </si>
  <si>
    <t>15/51</t>
  </si>
  <si>
    <t>199024672048</t>
  </si>
  <si>
    <t>16/51</t>
  </si>
  <si>
    <t>17/51</t>
  </si>
  <si>
    <t>18/51</t>
  </si>
  <si>
    <t>19/51</t>
  </si>
  <si>
    <t>20/51</t>
  </si>
  <si>
    <t>21/51</t>
  </si>
  <si>
    <t>22/51</t>
  </si>
  <si>
    <t>23/51</t>
  </si>
  <si>
    <t>199024672055</t>
  </si>
  <si>
    <t>24/51</t>
  </si>
  <si>
    <t>25/51</t>
  </si>
  <si>
    <t>26/51</t>
  </si>
  <si>
    <t>27/51</t>
  </si>
  <si>
    <t>199024672062</t>
  </si>
  <si>
    <t>28/51</t>
  </si>
  <si>
    <t>29/51</t>
  </si>
  <si>
    <t>30/51</t>
  </si>
  <si>
    <t>199024672079</t>
  </si>
  <si>
    <t>31/51</t>
  </si>
  <si>
    <t>CSSH18518808D 紫红色</t>
  </si>
  <si>
    <t>199024671942</t>
  </si>
  <si>
    <t>紫红色</t>
  </si>
  <si>
    <t>32/51</t>
  </si>
  <si>
    <t>199024671959</t>
  </si>
  <si>
    <t>199024671966</t>
  </si>
  <si>
    <t>199024671973</t>
  </si>
  <si>
    <t>33/51</t>
  </si>
  <si>
    <t>199024671980</t>
  </si>
  <si>
    <t>199024671997</t>
  </si>
  <si>
    <t>199024672000</t>
  </si>
  <si>
    <t>34/51</t>
  </si>
  <si>
    <t>35/51</t>
  </si>
  <si>
    <t>36/51</t>
  </si>
  <si>
    <t>37/51</t>
  </si>
  <si>
    <t>38/51</t>
  </si>
  <si>
    <t>39/51</t>
  </si>
  <si>
    <t>40/51</t>
  </si>
  <si>
    <t>41/51</t>
  </si>
  <si>
    <t>42/51</t>
  </si>
  <si>
    <t>43/51</t>
  </si>
  <si>
    <t>44/51</t>
  </si>
  <si>
    <t>45/51</t>
  </si>
  <si>
    <t>46/51</t>
  </si>
  <si>
    <t>47/51</t>
  </si>
  <si>
    <t>48/51</t>
  </si>
  <si>
    <t>49/51</t>
  </si>
  <si>
    <t>圆贴</t>
  </si>
  <si>
    <t>50/51</t>
  </si>
  <si>
    <t>350*350*310</t>
  </si>
  <si>
    <t>51/51</t>
  </si>
  <si>
    <t>51箱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</si>
</sst>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.00_);[Red]\(0.00\)"/>
    <numFmt numFmtId="179" formatCode="0.000_);[Red]\(0.000\)"/>
    <numFmt numFmtId="180" formatCode="0.000_ "/>
    <numFmt numFmtId="181" formatCode="#\ ?/?"/>
  </numFmts>
  <fonts count="5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Arial"/>
      <charset val="0"/>
    </font>
    <font>
      <sz val="9"/>
      <color theme="1"/>
      <name val="宋体"/>
      <charset val="0"/>
    </font>
    <font>
      <sz val="9"/>
      <name val="宋体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0"/>
    </font>
    <font>
      <sz val="10"/>
      <color indexed="8"/>
      <name val="Calibri"/>
      <charset val="134"/>
    </font>
    <font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8" borderId="12" applyNumberFormat="0" applyAlignment="0" applyProtection="0">
      <alignment vertical="center"/>
    </xf>
    <xf numFmtId="0" fontId="43" fillId="8" borderId="11" applyNumberFormat="0" applyAlignment="0" applyProtection="0">
      <alignment vertical="center"/>
    </xf>
    <xf numFmtId="0" fontId="44" fillId="9" borderId="13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53" fillId="0" borderId="0"/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 wrapText="1"/>
    </xf>
    <xf numFmtId="177" fontId="10" fillId="0" borderId="3" xfId="50" applyNumberFormat="1" applyFont="1" applyFill="1" applyBorder="1" applyAlignment="1">
      <alignment horizontal="center" vertical="center" wrapText="1"/>
    </xf>
    <xf numFmtId="176" fontId="10" fillId="0" borderId="3" xfId="50" applyNumberFormat="1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  <xf numFmtId="15" fontId="10" fillId="0" borderId="3" xfId="50" applyNumberFormat="1" applyFont="1" applyFill="1" applyBorder="1" applyAlignment="1">
      <alignment horizontal="center" vertical="center" wrapText="1"/>
    </xf>
    <xf numFmtId="15" fontId="11" fillId="0" borderId="3" xfId="50" applyNumberFormat="1" applyFont="1" applyFill="1" applyBorder="1" applyAlignment="1">
      <alignment horizontal="center" vertical="center" wrapText="1"/>
    </xf>
    <xf numFmtId="49" fontId="10" fillId="0" borderId="3" xfId="5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49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6" fontId="17" fillId="0" borderId="4" xfId="49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5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49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6" fontId="17" fillId="0" borderId="5" xfId="49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/>
    </xf>
    <xf numFmtId="0" fontId="15" fillId="2" borderId="5" xfId="49" applyFont="1" applyFill="1" applyBorder="1" applyAlignment="1">
      <alignment horizontal="center" vertical="center"/>
    </xf>
    <xf numFmtId="0" fontId="17" fillId="2" borderId="3" xfId="51" applyFont="1" applyFill="1" applyBorder="1" applyAlignment="1">
      <alignment horizontal="center" vertical="center"/>
    </xf>
    <xf numFmtId="176" fontId="17" fillId="0" borderId="3" xfId="49" applyNumberFormat="1" applyFont="1" applyFill="1" applyBorder="1" applyAlignment="1">
      <alignment horizontal="center" vertical="center"/>
    </xf>
    <xf numFmtId="0" fontId="13" fillId="3" borderId="4" xfId="5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49" applyFont="1" applyFill="1" applyBorder="1" applyAlignment="1">
      <alignment horizontal="center" vertical="center"/>
    </xf>
    <xf numFmtId="176" fontId="17" fillId="4" borderId="3" xfId="49" applyNumberFormat="1" applyFont="1" applyFill="1" applyBorder="1" applyAlignment="1">
      <alignment horizontal="center" vertical="center"/>
    </xf>
    <xf numFmtId="0" fontId="13" fillId="3" borderId="5" xfId="5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6" fontId="18" fillId="2" borderId="5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3" fillId="5" borderId="3" xfId="5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/>
    </xf>
    <xf numFmtId="176" fontId="20" fillId="5" borderId="3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49" fontId="23" fillId="0" borderId="3" xfId="50" applyNumberFormat="1" applyFont="1" applyFill="1" applyBorder="1" applyAlignment="1">
      <alignment horizontal="center" vertical="center" wrapText="1"/>
    </xf>
    <xf numFmtId="178" fontId="10" fillId="0" borderId="3" xfId="50" applyNumberFormat="1" applyFont="1" applyFill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 wrapText="1"/>
    </xf>
    <xf numFmtId="179" fontId="24" fillId="0" borderId="0" xfId="0" applyNumberFormat="1" applyFont="1" applyAlignment="1">
      <alignment horizontal="center" vertical="center" wrapText="1"/>
    </xf>
    <xf numFmtId="176" fontId="24" fillId="0" borderId="3" xfId="50" applyNumberFormat="1" applyFont="1" applyFill="1" applyBorder="1" applyAlignment="1">
      <alignment horizontal="center" vertical="center" wrapText="1"/>
    </xf>
    <xf numFmtId="49" fontId="25" fillId="0" borderId="3" xfId="50" applyNumberFormat="1" applyFont="1" applyFill="1" applyBorder="1" applyAlignment="1">
      <alignment horizontal="center" vertical="center" wrapText="1"/>
    </xf>
    <xf numFmtId="176" fontId="18" fillId="2" borderId="3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8" fontId="13" fillId="2" borderId="4" xfId="5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80" fontId="24" fillId="0" borderId="7" xfId="0" applyNumberFormat="1" applyFont="1" applyBorder="1" applyAlignment="1">
      <alignment horizontal="center" vertical="center" wrapText="1"/>
    </xf>
    <xf numFmtId="179" fontId="18" fillId="0" borderId="0" xfId="0" applyNumberFormat="1" applyFont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81" fontId="25" fillId="2" borderId="4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/>
    </xf>
    <xf numFmtId="181" fontId="25" fillId="2" borderId="5" xfId="0" applyNumberFormat="1" applyFont="1" applyFill="1" applyBorder="1" applyAlignment="1">
      <alignment horizontal="center" vertical="center"/>
    </xf>
    <xf numFmtId="178" fontId="13" fillId="2" borderId="5" xfId="5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176" fontId="18" fillId="4" borderId="3" xfId="0" applyNumberFormat="1" applyFont="1" applyFill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178" fontId="18" fillId="0" borderId="3" xfId="0" applyNumberFormat="1" applyFont="1" applyBorder="1" applyAlignment="1">
      <alignment horizontal="center" vertical="center"/>
    </xf>
    <xf numFmtId="176" fontId="28" fillId="5" borderId="3" xfId="0" applyNumberFormat="1" applyFont="1" applyFill="1" applyBorder="1" applyAlignment="1">
      <alignment horizontal="center" vertical="center"/>
    </xf>
    <xf numFmtId="176" fontId="29" fillId="5" borderId="3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178" fontId="29" fillId="5" borderId="3" xfId="50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179" fontId="20" fillId="5" borderId="3" xfId="0" applyNumberFormat="1" applyFont="1" applyFill="1" applyBorder="1" applyAlignment="1">
      <alignment horizontal="center" vertical="center" wrapText="1"/>
    </xf>
    <xf numFmtId="179" fontId="20" fillId="5" borderId="0" xfId="0" applyNumberFormat="1" applyFont="1" applyFill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29" fillId="0" borderId="3" xfId="5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76" fontId="29" fillId="0" borderId="3" xfId="0" applyNumberFormat="1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9" fillId="0" borderId="3" xfId="5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0" borderId="3" xfId="5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9" fillId="2" borderId="3" xfId="5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176" fontId="28" fillId="2" borderId="3" xfId="0" applyNumberFormat="1" applyFont="1" applyFill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9" fontId="18" fillId="0" borderId="3" xfId="0" applyNumberFormat="1" applyFont="1" applyBorder="1" applyAlignment="1">
      <alignment horizontal="center" vertical="center"/>
    </xf>
    <xf numFmtId="49" fontId="29" fillId="5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 quotePrefix="1">
      <alignment horizontal="center" vertical="center" wrapText="1"/>
    </xf>
    <xf numFmtId="0" fontId="17" fillId="2" borderId="3" xfId="51" applyFont="1" applyFill="1" applyBorder="1" applyAlignment="1" quotePrefix="1">
      <alignment horizontal="center" vertical="center"/>
    </xf>
    <xf numFmtId="0" fontId="14" fillId="2" borderId="5" xfId="0" applyFont="1" applyFill="1" applyBorder="1" applyAlignment="1" quotePrefix="1">
      <alignment horizontal="center" vertical="center" wrapText="1"/>
    </xf>
    <xf numFmtId="0" fontId="14" fillId="2" borderId="3" xfId="0" applyFont="1" applyFill="1" applyBorder="1" applyAlignment="1" quotePrefix="1">
      <alignment horizontal="center" vertical="center" wrapText="1"/>
    </xf>
    <xf numFmtId="181" fontId="25" fillId="2" borderId="4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8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400050</xdr:colOff>
      <xdr:row>1</xdr:row>
      <xdr:rowOff>214630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view="pageBreakPreview" zoomScaleNormal="100" topLeftCell="A37" workbookViewId="0">
      <selection activeCell="F72" sqref="F72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style="3" customWidth="1"/>
    <col min="9" max="9" width="5.125" style="3" customWidth="1"/>
    <col min="10" max="10" width="7.625" style="3" customWidth="1"/>
    <col min="11" max="11" width="8.375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8" width="7" customWidth="1"/>
  </cols>
  <sheetData>
    <row r="1" s="1" customFormat="1" ht="40" customHeight="1" spans="1:18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60"/>
      <c r="M1" s="60"/>
      <c r="N1" s="6"/>
      <c r="O1" s="61"/>
      <c r="P1" s="61"/>
      <c r="Q1" s="61"/>
      <c r="R1" s="61"/>
    </row>
    <row r="2" s="1" customFormat="1" ht="25.5" spans="1:18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8"/>
      <c r="L2" s="62"/>
      <c r="M2" s="62"/>
      <c r="N2" s="8"/>
      <c r="O2" s="61"/>
      <c r="P2" s="61"/>
      <c r="Q2" s="61"/>
      <c r="R2" s="61"/>
    </row>
    <row r="3" s="1" customFormat="1" ht="15.75" spans="6:18">
      <c r="F3" s="10" t="s">
        <v>2</v>
      </c>
      <c r="G3" s="11" t="s">
        <v>3</v>
      </c>
      <c r="H3" s="12"/>
      <c r="I3" s="63"/>
      <c r="J3" s="64"/>
      <c r="K3" s="112"/>
      <c r="L3" s="65"/>
      <c r="M3" s="65"/>
      <c r="O3" s="61"/>
      <c r="P3" s="61"/>
      <c r="Q3" s="61"/>
      <c r="R3" s="61"/>
    </row>
    <row r="4" s="1" customFormat="1" ht="19.5" customHeight="1" spans="6:18">
      <c r="F4" s="13" t="s">
        <v>4</v>
      </c>
      <c r="G4" s="14"/>
      <c r="H4" s="15"/>
      <c r="I4" s="17"/>
      <c r="J4" s="17"/>
      <c r="L4" s="67"/>
      <c r="M4" s="67"/>
      <c r="O4" s="61"/>
      <c r="P4" s="61"/>
      <c r="Q4" s="61"/>
      <c r="R4" s="61"/>
    </row>
    <row r="5" s="1" customFormat="1" ht="15" hidden="1" spans="2:18">
      <c r="B5" s="16"/>
      <c r="C5" s="16"/>
      <c r="H5" s="17"/>
      <c r="I5" s="17"/>
      <c r="J5" s="17"/>
      <c r="L5" s="65"/>
      <c r="M5" s="65"/>
      <c r="O5" s="61"/>
      <c r="P5" s="61"/>
      <c r="Q5" s="61"/>
      <c r="R5" s="61"/>
    </row>
    <row r="6" s="2" customFormat="1" ht="38.25" spans="1:18">
      <c r="A6" s="18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1" t="s">
        <v>12</v>
      </c>
      <c r="I6" s="21" t="s">
        <v>13</v>
      </c>
      <c r="J6" s="21" t="s">
        <v>14</v>
      </c>
      <c r="K6" s="25" t="s">
        <v>15</v>
      </c>
      <c r="L6" s="69" t="s">
        <v>16</v>
      </c>
      <c r="M6" s="69" t="s">
        <v>17</v>
      </c>
      <c r="N6" s="19" t="s">
        <v>18</v>
      </c>
      <c r="O6" s="70" t="s">
        <v>19</v>
      </c>
      <c r="P6" s="71"/>
      <c r="Q6" s="71"/>
      <c r="R6" s="71"/>
    </row>
    <row r="7" s="2" customFormat="1" ht="32.25" customHeight="1" spans="1:18">
      <c r="A7" s="18" t="s">
        <v>20</v>
      </c>
      <c r="B7" s="22" t="s">
        <v>21</v>
      </c>
      <c r="C7" s="23" t="s">
        <v>22</v>
      </c>
      <c r="D7" s="23"/>
      <c r="E7" s="24" t="s">
        <v>23</v>
      </c>
      <c r="F7" s="25" t="s">
        <v>24</v>
      </c>
      <c r="G7" s="25" t="s">
        <v>25</v>
      </c>
      <c r="H7" s="21" t="s">
        <v>26</v>
      </c>
      <c r="I7" s="21" t="s">
        <v>27</v>
      </c>
      <c r="J7" s="72" t="s">
        <v>28</v>
      </c>
      <c r="K7" s="113" t="s">
        <v>29</v>
      </c>
      <c r="L7" s="69" t="s">
        <v>30</v>
      </c>
      <c r="M7" s="69" t="s">
        <v>31</v>
      </c>
      <c r="N7" s="19" t="s">
        <v>32</v>
      </c>
      <c r="O7" s="70" t="s">
        <v>33</v>
      </c>
      <c r="P7" s="71"/>
      <c r="Q7"/>
      <c r="R7" s="71"/>
    </row>
    <row r="8" s="2" customFormat="1" ht="15" customHeight="1" spans="1:18">
      <c r="A8" s="26" t="s">
        <v>34</v>
      </c>
      <c r="B8" s="27" t="s">
        <v>35</v>
      </c>
      <c r="C8" s="27" t="s">
        <v>36</v>
      </c>
      <c r="D8" s="129" t="s">
        <v>37</v>
      </c>
      <c r="E8" s="26" t="s">
        <v>38</v>
      </c>
      <c r="F8" s="45" t="s">
        <v>39</v>
      </c>
      <c r="G8" s="30" t="s">
        <v>40</v>
      </c>
      <c r="H8" s="31">
        <v>5051.12</v>
      </c>
      <c r="I8" s="74"/>
      <c r="J8" s="75">
        <v>2000</v>
      </c>
      <c r="K8" s="114" t="s">
        <v>41</v>
      </c>
      <c r="L8" s="77">
        <f>J8*0.00719</f>
        <v>14.38</v>
      </c>
      <c r="M8" s="77">
        <f>L8+0.5</f>
        <v>14.88</v>
      </c>
      <c r="N8" s="78" t="s">
        <v>42</v>
      </c>
      <c r="O8" s="79">
        <f t="shared" ref="O8:O24" si="0">0.7*0.26*0.235</f>
        <v>0.04277</v>
      </c>
      <c r="P8" s="80"/>
      <c r="Q8" s="80"/>
      <c r="R8" s="80"/>
    </row>
    <row r="9" s="2" customFormat="1" ht="15" customHeight="1" spans="1:18">
      <c r="A9" s="32"/>
      <c r="B9" s="33"/>
      <c r="C9" s="33"/>
      <c r="D9" s="34"/>
      <c r="E9" s="32"/>
      <c r="F9" s="40"/>
      <c r="G9" s="36"/>
      <c r="H9" s="37"/>
      <c r="I9" s="74"/>
      <c r="J9" s="75">
        <v>2000</v>
      </c>
      <c r="K9" s="114" t="s">
        <v>43</v>
      </c>
      <c r="L9" s="77">
        <f t="shared" ref="L9:L40" si="1">J9*0.00719</f>
        <v>14.38</v>
      </c>
      <c r="M9" s="77">
        <f t="shared" ref="M9:M40" si="2">L9+0.5</f>
        <v>14.88</v>
      </c>
      <c r="N9" s="78" t="s">
        <v>42</v>
      </c>
      <c r="O9" s="79">
        <f t="shared" si="0"/>
        <v>0.04277</v>
      </c>
      <c r="P9" s="80"/>
      <c r="Q9" s="80"/>
      <c r="R9" s="80"/>
    </row>
    <row r="10" s="2" customFormat="1" ht="15" customHeight="1" spans="1:18">
      <c r="A10" s="32"/>
      <c r="B10" s="33"/>
      <c r="C10" s="33"/>
      <c r="D10" s="38"/>
      <c r="E10" s="32"/>
      <c r="F10" s="40"/>
      <c r="G10" s="36"/>
      <c r="H10" s="39"/>
      <c r="I10" s="74">
        <v>100</v>
      </c>
      <c r="J10" s="75">
        <v>1151</v>
      </c>
      <c r="K10" s="114" t="s">
        <v>44</v>
      </c>
      <c r="L10" s="77">
        <f t="shared" si="1"/>
        <v>8.27569</v>
      </c>
      <c r="M10" s="77">
        <f t="shared" si="2"/>
        <v>8.77569</v>
      </c>
      <c r="N10" s="78" t="s">
        <v>42</v>
      </c>
      <c r="O10" s="79">
        <f t="shared" si="0"/>
        <v>0.04277</v>
      </c>
      <c r="P10" s="80"/>
      <c r="Q10" s="80"/>
      <c r="R10" s="80"/>
    </row>
    <row r="11" s="2" customFormat="1" ht="15" customHeight="1" spans="1:18">
      <c r="A11" s="32"/>
      <c r="B11" s="33"/>
      <c r="C11" s="33"/>
      <c r="D11" s="129" t="s">
        <v>45</v>
      </c>
      <c r="E11" s="32"/>
      <c r="F11" s="40"/>
      <c r="G11" s="30" t="s">
        <v>46</v>
      </c>
      <c r="H11" s="31">
        <v>8269.87</v>
      </c>
      <c r="I11" s="74"/>
      <c r="J11" s="75">
        <v>2100</v>
      </c>
      <c r="K11" s="114" t="s">
        <v>47</v>
      </c>
      <c r="L11" s="77">
        <f t="shared" si="1"/>
        <v>15.099</v>
      </c>
      <c r="M11" s="77">
        <f t="shared" si="2"/>
        <v>15.599</v>
      </c>
      <c r="N11" s="78" t="s">
        <v>42</v>
      </c>
      <c r="O11" s="79">
        <f t="shared" si="0"/>
        <v>0.04277</v>
      </c>
      <c r="P11" s="80"/>
      <c r="Q11" s="80"/>
      <c r="R11" s="80"/>
    </row>
    <row r="12" s="2" customFormat="1" ht="15" customHeight="1" spans="1:18">
      <c r="A12" s="32"/>
      <c r="B12" s="33"/>
      <c r="C12" s="33"/>
      <c r="D12" s="34"/>
      <c r="E12" s="32"/>
      <c r="F12" s="40"/>
      <c r="G12" s="36"/>
      <c r="H12" s="37"/>
      <c r="I12" s="74"/>
      <c r="J12" s="75">
        <v>2100</v>
      </c>
      <c r="K12" s="114" t="s">
        <v>48</v>
      </c>
      <c r="L12" s="77">
        <f t="shared" si="1"/>
        <v>15.099</v>
      </c>
      <c r="M12" s="77">
        <f t="shared" si="2"/>
        <v>15.599</v>
      </c>
      <c r="N12" s="78" t="s">
        <v>42</v>
      </c>
      <c r="O12" s="79">
        <f t="shared" si="0"/>
        <v>0.04277</v>
      </c>
      <c r="P12" s="80"/>
      <c r="Q12" s="80"/>
      <c r="R12" s="80"/>
    </row>
    <row r="13" s="2" customFormat="1" ht="15" customHeight="1" spans="1:18">
      <c r="A13" s="32"/>
      <c r="B13" s="33"/>
      <c r="C13" s="33"/>
      <c r="D13" s="34"/>
      <c r="E13" s="32"/>
      <c r="F13" s="40"/>
      <c r="G13" s="36"/>
      <c r="H13" s="37"/>
      <c r="I13" s="74"/>
      <c r="J13" s="75">
        <v>2100</v>
      </c>
      <c r="K13" s="114" t="s">
        <v>49</v>
      </c>
      <c r="L13" s="77">
        <f t="shared" si="1"/>
        <v>15.099</v>
      </c>
      <c r="M13" s="77">
        <f t="shared" si="2"/>
        <v>15.599</v>
      </c>
      <c r="N13" s="78" t="s">
        <v>42</v>
      </c>
      <c r="O13" s="79">
        <f t="shared" si="0"/>
        <v>0.04277</v>
      </c>
      <c r="P13" s="80"/>
      <c r="Q13" s="80"/>
      <c r="R13" s="80"/>
    </row>
    <row r="14" s="2" customFormat="1" ht="15" customHeight="1" spans="1:18">
      <c r="A14" s="32"/>
      <c r="B14" s="33"/>
      <c r="C14" s="33"/>
      <c r="D14" s="38"/>
      <c r="E14" s="32"/>
      <c r="F14" s="40"/>
      <c r="G14" s="36"/>
      <c r="H14" s="39"/>
      <c r="I14" s="74">
        <v>100</v>
      </c>
      <c r="J14" s="75">
        <v>2070</v>
      </c>
      <c r="K14" s="114" t="s">
        <v>50</v>
      </c>
      <c r="L14" s="77">
        <f t="shared" si="1"/>
        <v>14.8833</v>
      </c>
      <c r="M14" s="77">
        <f t="shared" si="2"/>
        <v>15.3833</v>
      </c>
      <c r="N14" s="78" t="s">
        <v>42</v>
      </c>
      <c r="O14" s="79">
        <f t="shared" si="0"/>
        <v>0.04277</v>
      </c>
      <c r="P14" s="80"/>
      <c r="Q14" s="80"/>
      <c r="R14" s="80"/>
    </row>
    <row r="15" s="2" customFormat="1" ht="15" customHeight="1" spans="1:18">
      <c r="A15" s="32"/>
      <c r="B15" s="33"/>
      <c r="C15" s="33"/>
      <c r="D15" s="129" t="s">
        <v>51</v>
      </c>
      <c r="E15" s="32"/>
      <c r="F15" s="40"/>
      <c r="G15" s="30" t="s">
        <v>52</v>
      </c>
      <c r="H15" s="31">
        <v>10184.64</v>
      </c>
      <c r="I15" s="74"/>
      <c r="J15" s="75">
        <v>2050</v>
      </c>
      <c r="K15" s="114" t="s">
        <v>53</v>
      </c>
      <c r="L15" s="77">
        <f t="shared" si="1"/>
        <v>14.7395</v>
      </c>
      <c r="M15" s="77">
        <f t="shared" si="2"/>
        <v>15.2395</v>
      </c>
      <c r="N15" s="78" t="s">
        <v>42</v>
      </c>
      <c r="O15" s="79">
        <f t="shared" si="0"/>
        <v>0.04277</v>
      </c>
      <c r="P15" s="80"/>
      <c r="Q15" s="80"/>
      <c r="R15" s="80"/>
    </row>
    <row r="16" s="2" customFormat="1" ht="15" customHeight="1" spans="1:18">
      <c r="A16" s="32"/>
      <c r="B16" s="33"/>
      <c r="C16" s="33"/>
      <c r="D16" s="34"/>
      <c r="E16" s="32"/>
      <c r="F16" s="40"/>
      <c r="G16" s="36"/>
      <c r="H16" s="37"/>
      <c r="I16" s="74"/>
      <c r="J16" s="75">
        <v>2050</v>
      </c>
      <c r="K16" s="114" t="s">
        <v>54</v>
      </c>
      <c r="L16" s="77">
        <f t="shared" si="1"/>
        <v>14.7395</v>
      </c>
      <c r="M16" s="77">
        <f t="shared" si="2"/>
        <v>15.2395</v>
      </c>
      <c r="N16" s="78" t="s">
        <v>42</v>
      </c>
      <c r="O16" s="79">
        <f t="shared" si="0"/>
        <v>0.04277</v>
      </c>
      <c r="P16" s="80"/>
      <c r="Q16" s="80"/>
      <c r="R16" s="80"/>
    </row>
    <row r="17" s="2" customFormat="1" ht="15" customHeight="1" spans="1:18">
      <c r="A17" s="32"/>
      <c r="B17" s="33"/>
      <c r="C17" s="33"/>
      <c r="D17" s="34"/>
      <c r="E17" s="32"/>
      <c r="F17" s="40"/>
      <c r="G17" s="36"/>
      <c r="H17" s="37"/>
      <c r="I17" s="74"/>
      <c r="J17" s="75">
        <v>2050</v>
      </c>
      <c r="K17" s="114" t="s">
        <v>55</v>
      </c>
      <c r="L17" s="77">
        <f t="shared" si="1"/>
        <v>14.7395</v>
      </c>
      <c r="M17" s="77">
        <f t="shared" si="2"/>
        <v>15.2395</v>
      </c>
      <c r="N17" s="78" t="s">
        <v>42</v>
      </c>
      <c r="O17" s="79">
        <f t="shared" si="0"/>
        <v>0.04277</v>
      </c>
      <c r="P17" s="80"/>
      <c r="Q17" s="80"/>
      <c r="R17" s="80"/>
    </row>
    <row r="18" s="2" customFormat="1" ht="15" customHeight="1" spans="1:18">
      <c r="A18" s="32"/>
      <c r="B18" s="33"/>
      <c r="C18" s="33"/>
      <c r="D18" s="34"/>
      <c r="E18" s="32"/>
      <c r="F18" s="40"/>
      <c r="G18" s="36"/>
      <c r="H18" s="37"/>
      <c r="I18" s="74"/>
      <c r="J18" s="75">
        <v>2050</v>
      </c>
      <c r="K18" s="114" t="s">
        <v>56</v>
      </c>
      <c r="L18" s="77">
        <f t="shared" si="1"/>
        <v>14.7395</v>
      </c>
      <c r="M18" s="77">
        <f t="shared" si="2"/>
        <v>15.2395</v>
      </c>
      <c r="N18" s="78" t="s">
        <v>42</v>
      </c>
      <c r="O18" s="79">
        <f t="shared" si="0"/>
        <v>0.04277</v>
      </c>
      <c r="P18" s="80"/>
      <c r="Q18" s="80"/>
      <c r="R18" s="80"/>
    </row>
    <row r="19" s="2" customFormat="1" ht="15" customHeight="1" spans="1:18">
      <c r="A19" s="32"/>
      <c r="B19" s="33"/>
      <c r="C19" s="33"/>
      <c r="D19" s="38"/>
      <c r="E19" s="32"/>
      <c r="F19" s="40"/>
      <c r="G19" s="36"/>
      <c r="H19" s="39"/>
      <c r="I19" s="74">
        <v>100</v>
      </c>
      <c r="J19" s="75">
        <v>2085</v>
      </c>
      <c r="K19" s="114" t="s">
        <v>57</v>
      </c>
      <c r="L19" s="77">
        <f t="shared" si="1"/>
        <v>14.99115</v>
      </c>
      <c r="M19" s="77">
        <f t="shared" si="2"/>
        <v>15.49115</v>
      </c>
      <c r="N19" s="78" t="s">
        <v>42</v>
      </c>
      <c r="O19" s="79">
        <f t="shared" si="0"/>
        <v>0.04277</v>
      </c>
      <c r="P19" s="80"/>
      <c r="Q19" s="80"/>
      <c r="R19" s="80"/>
    </row>
    <row r="20" s="2" customFormat="1" ht="15" customHeight="1" spans="1:18">
      <c r="A20" s="32"/>
      <c r="B20" s="33"/>
      <c r="C20" s="33"/>
      <c r="D20" s="129" t="s">
        <v>58</v>
      </c>
      <c r="E20" s="32"/>
      <c r="F20" s="40"/>
      <c r="G20" s="30" t="s">
        <v>59</v>
      </c>
      <c r="H20" s="31">
        <v>10067.22</v>
      </c>
      <c r="I20" s="74"/>
      <c r="J20" s="75">
        <v>2000</v>
      </c>
      <c r="K20" s="114" t="s">
        <v>60</v>
      </c>
      <c r="L20" s="77">
        <f t="shared" si="1"/>
        <v>14.38</v>
      </c>
      <c r="M20" s="77">
        <f t="shared" si="2"/>
        <v>14.88</v>
      </c>
      <c r="N20" s="78" t="s">
        <v>42</v>
      </c>
      <c r="O20" s="79">
        <f t="shared" si="0"/>
        <v>0.04277</v>
      </c>
      <c r="P20" s="80"/>
      <c r="Q20" s="80"/>
      <c r="R20" s="80"/>
    </row>
    <row r="21" s="2" customFormat="1" ht="15" customHeight="1" spans="1:18">
      <c r="A21" s="32"/>
      <c r="B21" s="33"/>
      <c r="C21" s="33"/>
      <c r="D21" s="34"/>
      <c r="E21" s="32"/>
      <c r="F21" s="40"/>
      <c r="G21" s="36"/>
      <c r="H21" s="37"/>
      <c r="I21" s="74"/>
      <c r="J21" s="75">
        <v>2000</v>
      </c>
      <c r="K21" s="114" t="s">
        <v>61</v>
      </c>
      <c r="L21" s="77">
        <f t="shared" si="1"/>
        <v>14.38</v>
      </c>
      <c r="M21" s="77">
        <f t="shared" si="2"/>
        <v>14.88</v>
      </c>
      <c r="N21" s="78" t="s">
        <v>42</v>
      </c>
      <c r="O21" s="79">
        <f t="shared" si="0"/>
        <v>0.04277</v>
      </c>
      <c r="P21" s="80"/>
      <c r="Q21" s="80"/>
      <c r="R21" s="80"/>
    </row>
    <row r="22" s="2" customFormat="1" ht="15" customHeight="1" spans="1:18">
      <c r="A22" s="32"/>
      <c r="B22" s="33"/>
      <c r="C22" s="33"/>
      <c r="D22" s="34"/>
      <c r="E22" s="32"/>
      <c r="F22" s="40"/>
      <c r="G22" s="36"/>
      <c r="H22" s="37"/>
      <c r="I22" s="74"/>
      <c r="J22" s="75">
        <v>2050</v>
      </c>
      <c r="K22" s="114" t="s">
        <v>62</v>
      </c>
      <c r="L22" s="77">
        <f t="shared" si="1"/>
        <v>14.7395</v>
      </c>
      <c r="M22" s="77">
        <f t="shared" si="2"/>
        <v>15.2395</v>
      </c>
      <c r="N22" s="78" t="s">
        <v>42</v>
      </c>
      <c r="O22" s="79">
        <f t="shared" si="0"/>
        <v>0.04277</v>
      </c>
      <c r="P22" s="80"/>
      <c r="Q22" s="80"/>
      <c r="R22" s="80"/>
    </row>
    <row r="23" s="2" customFormat="1" ht="15" customHeight="1" spans="1:18">
      <c r="A23" s="32"/>
      <c r="B23" s="33"/>
      <c r="C23" s="33"/>
      <c r="D23" s="34"/>
      <c r="E23" s="32"/>
      <c r="F23" s="40"/>
      <c r="G23" s="36"/>
      <c r="H23" s="37"/>
      <c r="I23" s="74"/>
      <c r="J23" s="75">
        <v>2050</v>
      </c>
      <c r="K23" s="114" t="s">
        <v>63</v>
      </c>
      <c r="L23" s="77">
        <f t="shared" si="1"/>
        <v>14.7395</v>
      </c>
      <c r="M23" s="77">
        <f t="shared" si="2"/>
        <v>15.2395</v>
      </c>
      <c r="N23" s="78" t="s">
        <v>42</v>
      </c>
      <c r="O23" s="79">
        <f t="shared" si="0"/>
        <v>0.04277</v>
      </c>
      <c r="P23" s="80"/>
      <c r="Q23" s="80"/>
      <c r="R23" s="80"/>
    </row>
    <row r="24" s="2" customFormat="1" ht="15" customHeight="1" spans="1:18">
      <c r="A24" s="32"/>
      <c r="B24" s="33"/>
      <c r="C24" s="33"/>
      <c r="D24" s="38"/>
      <c r="E24" s="32"/>
      <c r="F24" s="40"/>
      <c r="G24" s="36"/>
      <c r="H24" s="39"/>
      <c r="I24" s="74">
        <v>100</v>
      </c>
      <c r="J24" s="75">
        <v>2067</v>
      </c>
      <c r="K24" s="114" t="s">
        <v>64</v>
      </c>
      <c r="L24" s="77">
        <f t="shared" si="1"/>
        <v>14.86173</v>
      </c>
      <c r="M24" s="77">
        <f t="shared" si="2"/>
        <v>15.36173</v>
      </c>
      <c r="N24" s="78" t="s">
        <v>42</v>
      </c>
      <c r="O24" s="79">
        <f t="shared" si="0"/>
        <v>0.04277</v>
      </c>
      <c r="P24" s="80"/>
      <c r="Q24" s="80"/>
      <c r="R24" s="80"/>
    </row>
    <row r="25" s="2" customFormat="1" ht="15" customHeight="1" spans="1:18">
      <c r="A25" s="32"/>
      <c r="B25" s="33"/>
      <c r="C25" s="33"/>
      <c r="D25" s="129" t="s">
        <v>65</v>
      </c>
      <c r="E25" s="32"/>
      <c r="F25" s="40"/>
      <c r="G25" s="30" t="s">
        <v>66</v>
      </c>
      <c r="H25" s="31">
        <v>7511.79</v>
      </c>
      <c r="I25" s="74"/>
      <c r="J25" s="75">
        <v>2000</v>
      </c>
      <c r="K25" s="114" t="s">
        <v>67</v>
      </c>
      <c r="L25" s="77">
        <f t="shared" si="1"/>
        <v>14.38</v>
      </c>
      <c r="M25" s="77">
        <f t="shared" si="2"/>
        <v>14.88</v>
      </c>
      <c r="N25" s="78" t="s">
        <v>42</v>
      </c>
      <c r="O25" s="79">
        <f t="shared" ref="O25:O59" si="3">0.7*0.26*0.235</f>
        <v>0.04277</v>
      </c>
      <c r="P25" s="80"/>
      <c r="Q25" s="80"/>
      <c r="R25" s="80"/>
    </row>
    <row r="26" s="2" customFormat="1" ht="15" customHeight="1" spans="1:18">
      <c r="A26" s="32"/>
      <c r="B26" s="33"/>
      <c r="C26" s="33"/>
      <c r="D26" s="34"/>
      <c r="E26" s="32"/>
      <c r="F26" s="40"/>
      <c r="G26" s="36"/>
      <c r="H26" s="37"/>
      <c r="I26" s="74"/>
      <c r="J26" s="75">
        <v>2000</v>
      </c>
      <c r="K26" s="114" t="s">
        <v>68</v>
      </c>
      <c r="L26" s="77">
        <f t="shared" si="1"/>
        <v>14.38</v>
      </c>
      <c r="M26" s="77">
        <f t="shared" si="2"/>
        <v>14.88</v>
      </c>
      <c r="N26" s="78" t="s">
        <v>42</v>
      </c>
      <c r="O26" s="79">
        <f t="shared" si="3"/>
        <v>0.04277</v>
      </c>
      <c r="P26" s="80"/>
      <c r="Q26" s="80"/>
      <c r="R26" s="80"/>
    </row>
    <row r="27" s="2" customFormat="1" ht="15" customHeight="1" spans="1:18">
      <c r="A27" s="32"/>
      <c r="B27" s="33"/>
      <c r="C27" s="33"/>
      <c r="D27" s="34"/>
      <c r="E27" s="32"/>
      <c r="F27" s="40"/>
      <c r="G27" s="36"/>
      <c r="H27" s="37"/>
      <c r="I27" s="74"/>
      <c r="J27" s="75">
        <v>2000</v>
      </c>
      <c r="K27" s="114" t="s">
        <v>69</v>
      </c>
      <c r="L27" s="77">
        <f t="shared" si="1"/>
        <v>14.38</v>
      </c>
      <c r="M27" s="77">
        <f t="shared" si="2"/>
        <v>14.88</v>
      </c>
      <c r="N27" s="78" t="s">
        <v>42</v>
      </c>
      <c r="O27" s="79">
        <f t="shared" si="3"/>
        <v>0.04277</v>
      </c>
      <c r="P27" s="80"/>
      <c r="Q27" s="80"/>
      <c r="R27" s="80"/>
    </row>
    <row r="28" s="2" customFormat="1" ht="15" customHeight="1" spans="1:18">
      <c r="A28" s="32"/>
      <c r="B28" s="33"/>
      <c r="C28" s="33"/>
      <c r="D28" s="38"/>
      <c r="E28" s="32"/>
      <c r="F28" s="40"/>
      <c r="G28" s="36"/>
      <c r="H28" s="39"/>
      <c r="I28" s="74">
        <v>100</v>
      </c>
      <c r="J28" s="75">
        <v>1612</v>
      </c>
      <c r="K28" s="114" t="s">
        <v>70</v>
      </c>
      <c r="L28" s="77">
        <f t="shared" si="1"/>
        <v>11.59028</v>
      </c>
      <c r="M28" s="77">
        <f t="shared" si="2"/>
        <v>12.09028</v>
      </c>
      <c r="N28" s="78" t="s">
        <v>42</v>
      </c>
      <c r="O28" s="79">
        <f t="shared" si="3"/>
        <v>0.04277</v>
      </c>
      <c r="P28" s="80"/>
      <c r="Q28" s="80"/>
      <c r="R28" s="80"/>
    </row>
    <row r="29" s="2" customFormat="1" ht="15" customHeight="1" spans="1:18">
      <c r="A29" s="32"/>
      <c r="B29" s="33"/>
      <c r="C29" s="33"/>
      <c r="D29" s="129" t="s">
        <v>71</v>
      </c>
      <c r="E29" s="32"/>
      <c r="F29" s="40"/>
      <c r="G29" s="30" t="s">
        <v>72</v>
      </c>
      <c r="H29" s="31">
        <v>4445.48</v>
      </c>
      <c r="I29" s="74"/>
      <c r="J29" s="75">
        <v>2000</v>
      </c>
      <c r="K29" s="114" t="s">
        <v>73</v>
      </c>
      <c r="L29" s="77">
        <f t="shared" si="1"/>
        <v>14.38</v>
      </c>
      <c r="M29" s="77">
        <f t="shared" si="2"/>
        <v>14.88</v>
      </c>
      <c r="N29" s="78" t="s">
        <v>42</v>
      </c>
      <c r="O29" s="79">
        <f t="shared" si="3"/>
        <v>0.04277</v>
      </c>
      <c r="P29" s="80"/>
      <c r="Q29" s="80"/>
      <c r="R29" s="80"/>
    </row>
    <row r="30" s="2" customFormat="1" ht="15" customHeight="1" spans="1:18">
      <c r="A30" s="32"/>
      <c r="B30" s="33"/>
      <c r="C30" s="33"/>
      <c r="D30" s="34"/>
      <c r="E30" s="32"/>
      <c r="F30" s="40"/>
      <c r="G30" s="36"/>
      <c r="H30" s="37"/>
      <c r="I30" s="74"/>
      <c r="J30" s="75">
        <v>2000</v>
      </c>
      <c r="K30" s="114" t="s">
        <v>74</v>
      </c>
      <c r="L30" s="77">
        <f t="shared" si="1"/>
        <v>14.38</v>
      </c>
      <c r="M30" s="77">
        <f t="shared" si="2"/>
        <v>14.88</v>
      </c>
      <c r="N30" s="78" t="s">
        <v>42</v>
      </c>
      <c r="O30" s="79">
        <f t="shared" si="3"/>
        <v>0.04277</v>
      </c>
      <c r="P30" s="80"/>
      <c r="Q30" s="80"/>
      <c r="R30" s="80"/>
    </row>
    <row r="31" s="2" customFormat="1" ht="15" customHeight="1" spans="1:18">
      <c r="A31" s="32"/>
      <c r="B31" s="33"/>
      <c r="C31" s="33"/>
      <c r="D31" s="38"/>
      <c r="E31" s="32"/>
      <c r="F31" s="40"/>
      <c r="G31" s="36"/>
      <c r="H31" s="39"/>
      <c r="I31" s="74">
        <v>100</v>
      </c>
      <c r="J31" s="75">
        <v>545</v>
      </c>
      <c r="K31" s="114" t="s">
        <v>75</v>
      </c>
      <c r="L31" s="77">
        <f t="shared" si="1"/>
        <v>3.91855</v>
      </c>
      <c r="M31" s="77">
        <f t="shared" si="2"/>
        <v>4.41855</v>
      </c>
      <c r="N31" s="115" t="s">
        <v>76</v>
      </c>
      <c r="O31" s="79">
        <f>0.7*0.16*0.185</f>
        <v>0.02072</v>
      </c>
      <c r="P31" s="80"/>
      <c r="Q31" s="80"/>
      <c r="R31" s="80"/>
    </row>
    <row r="32" s="2" customFormat="1" ht="15" customHeight="1" spans="1:18">
      <c r="A32" s="32"/>
      <c r="B32" s="33"/>
      <c r="C32" s="33"/>
      <c r="D32" s="130" t="s">
        <v>77</v>
      </c>
      <c r="E32" s="32"/>
      <c r="F32" s="40"/>
      <c r="G32" s="30" t="s">
        <v>78</v>
      </c>
      <c r="H32" s="42">
        <v>107.1</v>
      </c>
      <c r="I32" s="74">
        <v>30</v>
      </c>
      <c r="J32" s="75">
        <v>137</v>
      </c>
      <c r="K32" s="114" t="s">
        <v>79</v>
      </c>
      <c r="L32" s="77">
        <f t="shared" si="1"/>
        <v>0.98503</v>
      </c>
      <c r="M32" s="77">
        <f t="shared" si="2"/>
        <v>1.48503</v>
      </c>
      <c r="N32" s="115" t="s">
        <v>76</v>
      </c>
      <c r="O32" s="79">
        <f>0.7*0.16*0.185</f>
        <v>0.02072</v>
      </c>
      <c r="P32" s="80"/>
      <c r="Q32" s="80"/>
      <c r="R32" s="80"/>
    </row>
    <row r="33" s="2" customFormat="1" ht="15" customHeight="1" spans="1:18">
      <c r="A33" s="26" t="s">
        <v>34</v>
      </c>
      <c r="B33" s="43" t="s">
        <v>80</v>
      </c>
      <c r="C33" s="27" t="s">
        <v>36</v>
      </c>
      <c r="D33" s="129" t="s">
        <v>81</v>
      </c>
      <c r="E33" s="26" t="s">
        <v>38</v>
      </c>
      <c r="F33" s="45" t="s">
        <v>82</v>
      </c>
      <c r="G33" s="30" t="s">
        <v>40</v>
      </c>
      <c r="H33" s="31">
        <v>6988.55</v>
      </c>
      <c r="I33" s="74"/>
      <c r="J33" s="75">
        <v>2000</v>
      </c>
      <c r="K33" s="114" t="s">
        <v>83</v>
      </c>
      <c r="L33" s="77">
        <f t="shared" si="1"/>
        <v>14.38</v>
      </c>
      <c r="M33" s="77">
        <f t="shared" si="2"/>
        <v>14.88</v>
      </c>
      <c r="N33" s="78" t="s">
        <v>42</v>
      </c>
      <c r="O33" s="79">
        <f t="shared" si="3"/>
        <v>0.04277</v>
      </c>
      <c r="P33" s="80"/>
      <c r="Q33" s="80"/>
      <c r="R33" s="80"/>
    </row>
    <row r="34" s="2" customFormat="1" ht="15" customHeight="1" spans="1:18">
      <c r="A34" s="32"/>
      <c r="B34" s="47"/>
      <c r="C34" s="33"/>
      <c r="D34" s="34"/>
      <c r="E34" s="32"/>
      <c r="F34" s="40"/>
      <c r="G34" s="36"/>
      <c r="H34" s="37"/>
      <c r="I34" s="74"/>
      <c r="J34" s="75">
        <v>2000</v>
      </c>
      <c r="K34" s="114" t="s">
        <v>84</v>
      </c>
      <c r="L34" s="77">
        <f t="shared" si="1"/>
        <v>14.38</v>
      </c>
      <c r="M34" s="77">
        <f t="shared" si="2"/>
        <v>14.88</v>
      </c>
      <c r="N34" s="78" t="s">
        <v>42</v>
      </c>
      <c r="O34" s="79">
        <f t="shared" si="3"/>
        <v>0.04277</v>
      </c>
      <c r="P34" s="80"/>
      <c r="Q34" s="80"/>
      <c r="R34" s="80"/>
    </row>
    <row r="35" s="2" customFormat="1" ht="15" customHeight="1" spans="1:18">
      <c r="A35" s="32"/>
      <c r="B35" s="47"/>
      <c r="C35" s="33"/>
      <c r="D35" s="34"/>
      <c r="E35" s="32"/>
      <c r="F35" s="40"/>
      <c r="G35" s="36"/>
      <c r="H35" s="37"/>
      <c r="I35" s="74"/>
      <c r="J35" s="75">
        <v>2000</v>
      </c>
      <c r="K35" s="114" t="s">
        <v>85</v>
      </c>
      <c r="L35" s="77">
        <f t="shared" si="1"/>
        <v>14.38</v>
      </c>
      <c r="M35" s="77">
        <f t="shared" si="2"/>
        <v>14.88</v>
      </c>
      <c r="N35" s="78" t="s">
        <v>42</v>
      </c>
      <c r="O35" s="79">
        <f t="shared" si="3"/>
        <v>0.04277</v>
      </c>
      <c r="P35" s="80"/>
      <c r="Q35" s="80"/>
      <c r="R35" s="80"/>
    </row>
    <row r="36" s="2" customFormat="1" ht="15" customHeight="1" spans="1:18">
      <c r="A36" s="32"/>
      <c r="B36" s="47"/>
      <c r="C36" s="33"/>
      <c r="D36" s="38"/>
      <c r="E36" s="32"/>
      <c r="F36" s="40"/>
      <c r="G36" s="36"/>
      <c r="H36" s="39"/>
      <c r="I36" s="74">
        <v>100</v>
      </c>
      <c r="J36" s="75">
        <v>1089</v>
      </c>
      <c r="K36" s="114" t="s">
        <v>86</v>
      </c>
      <c r="L36" s="77">
        <f t="shared" si="1"/>
        <v>7.82991</v>
      </c>
      <c r="M36" s="77">
        <f t="shared" si="2"/>
        <v>8.32991</v>
      </c>
      <c r="N36" s="78" t="s">
        <v>42</v>
      </c>
      <c r="O36" s="79">
        <f t="shared" si="3"/>
        <v>0.04277</v>
      </c>
      <c r="P36" s="80"/>
      <c r="Q36" s="80"/>
      <c r="R36" s="80"/>
    </row>
    <row r="37" s="2" customFormat="1" ht="15" customHeight="1" spans="1:18">
      <c r="A37" s="32"/>
      <c r="B37" s="47"/>
      <c r="C37" s="33"/>
      <c r="D37" s="129" t="s">
        <v>87</v>
      </c>
      <c r="E37" s="32"/>
      <c r="F37" s="40"/>
      <c r="G37" s="30" t="s">
        <v>46</v>
      </c>
      <c r="H37" s="31">
        <v>9545.01</v>
      </c>
      <c r="I37" s="74"/>
      <c r="J37" s="75">
        <v>2000</v>
      </c>
      <c r="K37" s="114" t="s">
        <v>88</v>
      </c>
      <c r="L37" s="77">
        <f t="shared" si="1"/>
        <v>14.38</v>
      </c>
      <c r="M37" s="77">
        <f t="shared" si="2"/>
        <v>14.88</v>
      </c>
      <c r="N37" s="78" t="s">
        <v>42</v>
      </c>
      <c r="O37" s="79">
        <f t="shared" si="3"/>
        <v>0.04277</v>
      </c>
      <c r="P37" s="80"/>
      <c r="Q37" s="80"/>
      <c r="R37" s="80"/>
    </row>
    <row r="38" s="2" customFormat="1" ht="15" customHeight="1" spans="1:18">
      <c r="A38" s="32"/>
      <c r="B38" s="47"/>
      <c r="C38" s="33"/>
      <c r="D38" s="34"/>
      <c r="E38" s="32"/>
      <c r="F38" s="40"/>
      <c r="G38" s="36"/>
      <c r="H38" s="37"/>
      <c r="I38" s="74"/>
      <c r="J38" s="75">
        <v>2000</v>
      </c>
      <c r="K38" s="114" t="s">
        <v>89</v>
      </c>
      <c r="L38" s="77">
        <f t="shared" si="1"/>
        <v>14.38</v>
      </c>
      <c r="M38" s="77">
        <f t="shared" si="2"/>
        <v>14.88</v>
      </c>
      <c r="N38" s="78" t="s">
        <v>42</v>
      </c>
      <c r="O38" s="79">
        <f t="shared" si="3"/>
        <v>0.04277</v>
      </c>
      <c r="P38" s="80"/>
      <c r="Q38" s="80"/>
      <c r="R38" s="80"/>
    </row>
    <row r="39" s="2" customFormat="1" ht="15" customHeight="1" spans="1:18">
      <c r="A39" s="32"/>
      <c r="B39" s="47"/>
      <c r="C39" s="33"/>
      <c r="D39" s="34"/>
      <c r="E39" s="32"/>
      <c r="F39" s="40"/>
      <c r="G39" s="36"/>
      <c r="H39" s="37"/>
      <c r="I39" s="74"/>
      <c r="J39" s="75">
        <v>2000</v>
      </c>
      <c r="K39" s="114" t="s">
        <v>90</v>
      </c>
      <c r="L39" s="77">
        <f t="shared" si="1"/>
        <v>14.38</v>
      </c>
      <c r="M39" s="77">
        <f t="shared" si="2"/>
        <v>14.88</v>
      </c>
      <c r="N39" s="78" t="s">
        <v>42</v>
      </c>
      <c r="O39" s="79">
        <f t="shared" si="3"/>
        <v>0.04277</v>
      </c>
      <c r="P39" s="80"/>
      <c r="Q39" s="80"/>
      <c r="R39" s="80"/>
    </row>
    <row r="40" s="2" customFormat="1" ht="15" customHeight="1" spans="1:18">
      <c r="A40" s="32"/>
      <c r="B40" s="47"/>
      <c r="C40" s="33"/>
      <c r="D40" s="34"/>
      <c r="E40" s="32"/>
      <c r="F40" s="40"/>
      <c r="G40" s="36"/>
      <c r="H40" s="37"/>
      <c r="I40" s="74"/>
      <c r="J40" s="75">
        <v>2000</v>
      </c>
      <c r="K40" s="114" t="s">
        <v>91</v>
      </c>
      <c r="L40" s="77">
        <f t="shared" si="1"/>
        <v>14.38</v>
      </c>
      <c r="M40" s="77">
        <f t="shared" si="2"/>
        <v>14.88</v>
      </c>
      <c r="N40" s="78" t="s">
        <v>42</v>
      </c>
      <c r="O40" s="79">
        <f t="shared" si="3"/>
        <v>0.04277</v>
      </c>
      <c r="P40" s="80"/>
      <c r="Q40" s="80"/>
      <c r="R40" s="80"/>
    </row>
    <row r="41" s="2" customFormat="1" ht="15" customHeight="1" spans="1:18">
      <c r="A41" s="32"/>
      <c r="B41" s="47"/>
      <c r="C41" s="33"/>
      <c r="D41" s="38"/>
      <c r="E41" s="32"/>
      <c r="F41" s="40"/>
      <c r="G41" s="36"/>
      <c r="H41" s="39"/>
      <c r="I41" s="74">
        <v>100</v>
      </c>
      <c r="J41" s="75">
        <v>1645</v>
      </c>
      <c r="K41" s="114" t="s">
        <v>92</v>
      </c>
      <c r="L41" s="77">
        <f t="shared" ref="L41:L59" si="4">J41*0.00719</f>
        <v>11.82755</v>
      </c>
      <c r="M41" s="77">
        <f t="shared" ref="M41:M59" si="5">L41+0.5</f>
        <v>12.32755</v>
      </c>
      <c r="N41" s="78" t="s">
        <v>42</v>
      </c>
      <c r="O41" s="79">
        <f t="shared" si="3"/>
        <v>0.04277</v>
      </c>
      <c r="P41" s="80"/>
      <c r="Q41" s="80"/>
      <c r="R41" s="80"/>
    </row>
    <row r="42" s="2" customFormat="1" ht="15" customHeight="1" spans="1:18">
      <c r="A42" s="32"/>
      <c r="B42" s="47"/>
      <c r="C42" s="33"/>
      <c r="D42" s="129" t="s">
        <v>93</v>
      </c>
      <c r="E42" s="32"/>
      <c r="F42" s="40"/>
      <c r="G42" s="30" t="s">
        <v>52</v>
      </c>
      <c r="H42" s="31">
        <v>10234.08</v>
      </c>
      <c r="I42" s="74"/>
      <c r="J42" s="75">
        <v>2060</v>
      </c>
      <c r="K42" s="114" t="s">
        <v>94</v>
      </c>
      <c r="L42" s="77">
        <f t="shared" si="4"/>
        <v>14.8114</v>
      </c>
      <c r="M42" s="77">
        <f t="shared" si="5"/>
        <v>15.3114</v>
      </c>
      <c r="N42" s="78" t="s">
        <v>42</v>
      </c>
      <c r="O42" s="79">
        <f t="shared" si="3"/>
        <v>0.04277</v>
      </c>
      <c r="P42" s="80"/>
      <c r="Q42" s="80"/>
      <c r="R42" s="80"/>
    </row>
    <row r="43" s="2" customFormat="1" ht="15" customHeight="1" spans="1:18">
      <c r="A43" s="32"/>
      <c r="B43" s="47"/>
      <c r="C43" s="33"/>
      <c r="D43" s="34"/>
      <c r="E43" s="32"/>
      <c r="F43" s="40"/>
      <c r="G43" s="36"/>
      <c r="H43" s="37"/>
      <c r="I43" s="74"/>
      <c r="J43" s="75">
        <v>2060</v>
      </c>
      <c r="K43" s="114" t="s">
        <v>95</v>
      </c>
      <c r="L43" s="77">
        <f t="shared" si="4"/>
        <v>14.8114</v>
      </c>
      <c r="M43" s="77">
        <f t="shared" si="5"/>
        <v>15.3114</v>
      </c>
      <c r="N43" s="78" t="s">
        <v>42</v>
      </c>
      <c r="O43" s="79">
        <f t="shared" si="3"/>
        <v>0.04277</v>
      </c>
      <c r="P43" s="80"/>
      <c r="Q43" s="80"/>
      <c r="R43" s="80"/>
    </row>
    <row r="44" s="2" customFormat="1" ht="15" customHeight="1" spans="1:18">
      <c r="A44" s="32"/>
      <c r="B44" s="47"/>
      <c r="C44" s="33"/>
      <c r="D44" s="34"/>
      <c r="E44" s="32"/>
      <c r="F44" s="40"/>
      <c r="G44" s="36"/>
      <c r="H44" s="37"/>
      <c r="I44" s="74"/>
      <c r="J44" s="75">
        <v>2060</v>
      </c>
      <c r="K44" s="114" t="s">
        <v>96</v>
      </c>
      <c r="L44" s="77">
        <f t="shared" si="4"/>
        <v>14.8114</v>
      </c>
      <c r="M44" s="77">
        <f t="shared" si="5"/>
        <v>15.3114</v>
      </c>
      <c r="N44" s="78" t="s">
        <v>42</v>
      </c>
      <c r="O44" s="79">
        <f t="shared" si="3"/>
        <v>0.04277</v>
      </c>
      <c r="P44" s="80"/>
      <c r="Q44" s="80"/>
      <c r="R44" s="80"/>
    </row>
    <row r="45" s="2" customFormat="1" ht="15" customHeight="1" spans="1:18">
      <c r="A45" s="32"/>
      <c r="B45" s="47"/>
      <c r="C45" s="33"/>
      <c r="D45" s="34"/>
      <c r="E45" s="32"/>
      <c r="F45" s="40"/>
      <c r="G45" s="36"/>
      <c r="H45" s="37"/>
      <c r="I45" s="74"/>
      <c r="J45" s="75">
        <v>2060</v>
      </c>
      <c r="K45" s="114" t="s">
        <v>97</v>
      </c>
      <c r="L45" s="77">
        <f t="shared" si="4"/>
        <v>14.8114</v>
      </c>
      <c r="M45" s="77">
        <f t="shared" si="5"/>
        <v>15.3114</v>
      </c>
      <c r="N45" s="78" t="s">
        <v>42</v>
      </c>
      <c r="O45" s="79">
        <f t="shared" si="3"/>
        <v>0.04277</v>
      </c>
      <c r="P45" s="80"/>
      <c r="Q45" s="80"/>
      <c r="R45" s="80"/>
    </row>
    <row r="46" s="2" customFormat="1" ht="15" customHeight="1" spans="1:18">
      <c r="A46" s="32"/>
      <c r="B46" s="47"/>
      <c r="C46" s="33"/>
      <c r="D46" s="38"/>
      <c r="E46" s="32"/>
      <c r="F46" s="40"/>
      <c r="G46" s="36"/>
      <c r="H46" s="39"/>
      <c r="I46" s="74">
        <v>100</v>
      </c>
      <c r="J46" s="75">
        <v>2094</v>
      </c>
      <c r="K46" s="114" t="s">
        <v>98</v>
      </c>
      <c r="L46" s="77">
        <f t="shared" si="4"/>
        <v>15.05586</v>
      </c>
      <c r="M46" s="77">
        <f t="shared" si="5"/>
        <v>15.55586</v>
      </c>
      <c r="N46" s="78" t="s">
        <v>42</v>
      </c>
      <c r="O46" s="79">
        <f t="shared" si="3"/>
        <v>0.04277</v>
      </c>
      <c r="P46" s="80"/>
      <c r="Q46" s="80"/>
      <c r="R46" s="80"/>
    </row>
    <row r="47" s="2" customFormat="1" ht="15" customHeight="1" spans="1:18">
      <c r="A47" s="32"/>
      <c r="B47" s="47"/>
      <c r="C47" s="33"/>
      <c r="D47" s="129" t="s">
        <v>99</v>
      </c>
      <c r="E47" s="32"/>
      <c r="F47" s="40"/>
      <c r="G47" s="30" t="s">
        <v>59</v>
      </c>
      <c r="H47" s="31">
        <v>10270.13</v>
      </c>
      <c r="I47" s="74"/>
      <c r="J47" s="75">
        <v>2070</v>
      </c>
      <c r="K47" s="114" t="s">
        <v>100</v>
      </c>
      <c r="L47" s="77">
        <f t="shared" si="4"/>
        <v>14.8833</v>
      </c>
      <c r="M47" s="77">
        <f t="shared" si="5"/>
        <v>15.3833</v>
      </c>
      <c r="N47" s="78" t="s">
        <v>42</v>
      </c>
      <c r="O47" s="79">
        <f t="shared" si="3"/>
        <v>0.04277</v>
      </c>
      <c r="P47" s="80"/>
      <c r="Q47" s="80"/>
      <c r="R47" s="80"/>
    </row>
    <row r="48" s="2" customFormat="1" ht="15" customHeight="1" spans="1:18">
      <c r="A48" s="32"/>
      <c r="B48" s="47"/>
      <c r="C48" s="33"/>
      <c r="D48" s="34"/>
      <c r="E48" s="32"/>
      <c r="F48" s="40"/>
      <c r="G48" s="36"/>
      <c r="H48" s="37"/>
      <c r="I48" s="74"/>
      <c r="J48" s="75">
        <v>2070</v>
      </c>
      <c r="K48" s="114" t="s">
        <v>101</v>
      </c>
      <c r="L48" s="77">
        <f t="shared" si="4"/>
        <v>14.8833</v>
      </c>
      <c r="M48" s="77">
        <f t="shared" si="5"/>
        <v>15.3833</v>
      </c>
      <c r="N48" s="78" t="s">
        <v>42</v>
      </c>
      <c r="O48" s="79">
        <f t="shared" si="3"/>
        <v>0.04277</v>
      </c>
      <c r="P48" s="80"/>
      <c r="Q48" s="80"/>
      <c r="R48" s="80"/>
    </row>
    <row r="49" s="2" customFormat="1" ht="15" customHeight="1" spans="1:18">
      <c r="A49" s="32"/>
      <c r="B49" s="47"/>
      <c r="C49" s="33"/>
      <c r="D49" s="34"/>
      <c r="E49" s="32"/>
      <c r="F49" s="40"/>
      <c r="G49" s="36"/>
      <c r="H49" s="37"/>
      <c r="I49" s="74"/>
      <c r="J49" s="75">
        <v>2070</v>
      </c>
      <c r="K49" s="114" t="s">
        <v>102</v>
      </c>
      <c r="L49" s="77">
        <f t="shared" si="4"/>
        <v>14.8833</v>
      </c>
      <c r="M49" s="77">
        <f t="shared" si="5"/>
        <v>15.3833</v>
      </c>
      <c r="N49" s="78" t="s">
        <v>42</v>
      </c>
      <c r="O49" s="79">
        <f t="shared" si="3"/>
        <v>0.04277</v>
      </c>
      <c r="P49" s="80"/>
      <c r="Q49" s="80"/>
      <c r="R49" s="80"/>
    </row>
    <row r="50" s="2" customFormat="1" ht="15" customHeight="1" spans="1:18">
      <c r="A50" s="32"/>
      <c r="B50" s="47"/>
      <c r="C50" s="33"/>
      <c r="D50" s="34"/>
      <c r="E50" s="32"/>
      <c r="F50" s="40"/>
      <c r="G50" s="36"/>
      <c r="H50" s="37"/>
      <c r="I50" s="74"/>
      <c r="J50" s="75">
        <v>2080</v>
      </c>
      <c r="K50" s="114" t="s">
        <v>103</v>
      </c>
      <c r="L50" s="77">
        <f t="shared" si="4"/>
        <v>14.9552</v>
      </c>
      <c r="M50" s="77">
        <f t="shared" si="5"/>
        <v>15.4552</v>
      </c>
      <c r="N50" s="78" t="s">
        <v>42</v>
      </c>
      <c r="O50" s="79">
        <f t="shared" si="3"/>
        <v>0.04277</v>
      </c>
      <c r="P50" s="80"/>
      <c r="Q50" s="80"/>
      <c r="R50" s="80"/>
    </row>
    <row r="51" s="2" customFormat="1" ht="15" customHeight="1" spans="1:18">
      <c r="A51" s="32"/>
      <c r="B51" s="47"/>
      <c r="C51" s="33"/>
      <c r="D51" s="38"/>
      <c r="E51" s="32"/>
      <c r="F51" s="40"/>
      <c r="G51" s="36"/>
      <c r="H51" s="39"/>
      <c r="I51" s="74">
        <v>100</v>
      </c>
      <c r="J51" s="75">
        <v>2080</v>
      </c>
      <c r="K51" s="114" t="s">
        <v>104</v>
      </c>
      <c r="L51" s="77">
        <f t="shared" si="4"/>
        <v>14.9552</v>
      </c>
      <c r="M51" s="77">
        <f t="shared" si="5"/>
        <v>15.4552</v>
      </c>
      <c r="N51" s="78" t="s">
        <v>42</v>
      </c>
      <c r="O51" s="79">
        <f t="shared" si="3"/>
        <v>0.04277</v>
      </c>
      <c r="P51" s="80"/>
      <c r="Q51" s="80"/>
      <c r="R51" s="80"/>
    </row>
    <row r="52" s="2" customFormat="1" ht="15" customHeight="1" spans="1:18">
      <c r="A52" s="32"/>
      <c r="B52" s="47"/>
      <c r="C52" s="33"/>
      <c r="D52" s="129" t="s">
        <v>105</v>
      </c>
      <c r="E52" s="32"/>
      <c r="F52" s="40"/>
      <c r="G52" s="30" t="s">
        <v>66</v>
      </c>
      <c r="H52" s="31">
        <v>7547.84</v>
      </c>
      <c r="I52" s="74"/>
      <c r="J52" s="75">
        <v>2000</v>
      </c>
      <c r="K52" s="114" t="s">
        <v>106</v>
      </c>
      <c r="L52" s="77">
        <f t="shared" si="4"/>
        <v>14.38</v>
      </c>
      <c r="M52" s="77">
        <f t="shared" si="5"/>
        <v>14.88</v>
      </c>
      <c r="N52" s="78" t="s">
        <v>42</v>
      </c>
      <c r="O52" s="79">
        <f t="shared" si="3"/>
        <v>0.04277</v>
      </c>
      <c r="P52" s="80"/>
      <c r="Q52" s="80"/>
      <c r="R52" s="80"/>
    </row>
    <row r="53" s="2" customFormat="1" ht="15" customHeight="1" spans="1:18">
      <c r="A53" s="32"/>
      <c r="B53" s="47"/>
      <c r="C53" s="33"/>
      <c r="D53" s="34"/>
      <c r="E53" s="32"/>
      <c r="F53" s="40"/>
      <c r="G53" s="36"/>
      <c r="H53" s="37"/>
      <c r="I53" s="74"/>
      <c r="J53" s="75">
        <v>2000</v>
      </c>
      <c r="K53" s="114" t="s">
        <v>107</v>
      </c>
      <c r="L53" s="77">
        <f t="shared" si="4"/>
        <v>14.38</v>
      </c>
      <c r="M53" s="77">
        <f t="shared" si="5"/>
        <v>14.88</v>
      </c>
      <c r="N53" s="78" t="s">
        <v>42</v>
      </c>
      <c r="O53" s="79">
        <f t="shared" si="3"/>
        <v>0.04277</v>
      </c>
      <c r="P53" s="80"/>
      <c r="Q53" s="80"/>
      <c r="R53" s="80"/>
    </row>
    <row r="54" s="2" customFormat="1" ht="15" customHeight="1" spans="1:18">
      <c r="A54" s="32"/>
      <c r="B54" s="47"/>
      <c r="C54" s="33"/>
      <c r="D54" s="34"/>
      <c r="E54" s="32"/>
      <c r="F54" s="40"/>
      <c r="G54" s="36"/>
      <c r="H54" s="37"/>
      <c r="I54" s="74"/>
      <c r="J54" s="75">
        <v>2000</v>
      </c>
      <c r="K54" s="114" t="s">
        <v>108</v>
      </c>
      <c r="L54" s="77">
        <f t="shared" si="4"/>
        <v>14.38</v>
      </c>
      <c r="M54" s="77">
        <f t="shared" si="5"/>
        <v>14.88</v>
      </c>
      <c r="N54" s="78" t="s">
        <v>42</v>
      </c>
      <c r="O54" s="79">
        <f t="shared" si="3"/>
        <v>0.04277</v>
      </c>
      <c r="P54" s="80"/>
      <c r="Q54" s="80"/>
      <c r="R54" s="80"/>
    </row>
    <row r="55" s="2" customFormat="1" ht="15" customHeight="1" spans="1:18">
      <c r="A55" s="32"/>
      <c r="B55" s="47"/>
      <c r="C55" s="33"/>
      <c r="D55" s="38"/>
      <c r="E55" s="32"/>
      <c r="F55" s="40"/>
      <c r="G55" s="36"/>
      <c r="H55" s="39"/>
      <c r="I55" s="74">
        <v>100</v>
      </c>
      <c r="J55" s="75">
        <v>1648</v>
      </c>
      <c r="K55" s="114" t="s">
        <v>109</v>
      </c>
      <c r="L55" s="77">
        <f t="shared" si="4"/>
        <v>11.84912</v>
      </c>
      <c r="M55" s="77">
        <f t="shared" si="5"/>
        <v>12.34912</v>
      </c>
      <c r="N55" s="78" t="s">
        <v>42</v>
      </c>
      <c r="O55" s="79">
        <f t="shared" si="3"/>
        <v>0.04277</v>
      </c>
      <c r="P55" s="80"/>
      <c r="Q55" s="80"/>
      <c r="R55" s="80"/>
    </row>
    <row r="56" s="2" customFormat="1" ht="15" customHeight="1" spans="1:18">
      <c r="A56" s="32"/>
      <c r="B56" s="47"/>
      <c r="C56" s="33"/>
      <c r="D56" s="129" t="s">
        <v>110</v>
      </c>
      <c r="E56" s="32"/>
      <c r="F56" s="40"/>
      <c r="G56" s="30" t="s">
        <v>72</v>
      </c>
      <c r="H56" s="31">
        <v>4910.01</v>
      </c>
      <c r="I56" s="74"/>
      <c r="J56" s="75">
        <v>2000</v>
      </c>
      <c r="K56" s="114" t="s">
        <v>111</v>
      </c>
      <c r="L56" s="77">
        <f t="shared" si="4"/>
        <v>14.38</v>
      </c>
      <c r="M56" s="77">
        <f t="shared" si="5"/>
        <v>14.88</v>
      </c>
      <c r="N56" s="78" t="s">
        <v>42</v>
      </c>
      <c r="O56" s="79">
        <f t="shared" si="3"/>
        <v>0.04277</v>
      </c>
      <c r="P56" s="80"/>
      <c r="Q56" s="80"/>
      <c r="R56" s="80"/>
    </row>
    <row r="57" s="2" customFormat="1" ht="15" customHeight="1" spans="1:18">
      <c r="A57" s="32"/>
      <c r="B57" s="47"/>
      <c r="C57" s="33"/>
      <c r="D57" s="34"/>
      <c r="E57" s="32"/>
      <c r="F57" s="40"/>
      <c r="G57" s="36"/>
      <c r="H57" s="37"/>
      <c r="I57" s="74"/>
      <c r="J57" s="75">
        <v>2000</v>
      </c>
      <c r="K57" s="114" t="s">
        <v>112</v>
      </c>
      <c r="L57" s="77">
        <f t="shared" si="4"/>
        <v>14.38</v>
      </c>
      <c r="M57" s="77">
        <f t="shared" si="5"/>
        <v>14.88</v>
      </c>
      <c r="N57" s="78" t="s">
        <v>42</v>
      </c>
      <c r="O57" s="79">
        <f t="shared" si="3"/>
        <v>0.04277</v>
      </c>
      <c r="P57" s="80"/>
      <c r="Q57" s="80"/>
      <c r="R57" s="80"/>
    </row>
    <row r="58" s="2" customFormat="1" ht="15" customHeight="1" spans="1:18">
      <c r="A58" s="32"/>
      <c r="B58" s="47"/>
      <c r="C58" s="33"/>
      <c r="D58" s="38"/>
      <c r="E58" s="32"/>
      <c r="F58" s="40"/>
      <c r="G58" s="36"/>
      <c r="H58" s="39"/>
      <c r="I58" s="74">
        <v>100</v>
      </c>
      <c r="J58" s="75">
        <v>1010</v>
      </c>
      <c r="K58" s="114" t="s">
        <v>113</v>
      </c>
      <c r="L58" s="77">
        <f t="shared" si="4"/>
        <v>7.2619</v>
      </c>
      <c r="M58" s="77">
        <f t="shared" si="5"/>
        <v>7.7619</v>
      </c>
      <c r="N58" s="78" t="s">
        <v>42</v>
      </c>
      <c r="O58" s="79">
        <f t="shared" si="3"/>
        <v>0.04277</v>
      </c>
      <c r="P58" s="80"/>
      <c r="Q58" s="80"/>
      <c r="R58" s="80"/>
    </row>
    <row r="59" s="2" customFormat="1" ht="15" customHeight="1" spans="1:18">
      <c r="A59" s="32"/>
      <c r="B59" s="47"/>
      <c r="C59" s="33"/>
      <c r="D59" s="130" t="s">
        <v>114</v>
      </c>
      <c r="E59" s="32"/>
      <c r="F59" s="40"/>
      <c r="G59" s="30" t="s">
        <v>78</v>
      </c>
      <c r="H59" s="42">
        <v>116.55</v>
      </c>
      <c r="I59" s="74">
        <v>30</v>
      </c>
      <c r="J59" s="75">
        <f>H59+I59</f>
        <v>146.55</v>
      </c>
      <c r="K59" s="114" t="s">
        <v>115</v>
      </c>
      <c r="L59" s="77">
        <f t="shared" si="4"/>
        <v>1.0536945</v>
      </c>
      <c r="M59" s="77">
        <f t="shared" si="5"/>
        <v>1.5536945</v>
      </c>
      <c r="N59" s="115" t="s">
        <v>76</v>
      </c>
      <c r="O59" s="79">
        <f>0.7*0.16*0.185</f>
        <v>0.02072</v>
      </c>
      <c r="P59" s="80"/>
      <c r="Q59" s="80"/>
      <c r="R59" s="80"/>
    </row>
    <row r="60" s="2" customFormat="1" ht="15" customHeight="1" spans="1:18">
      <c r="A60" s="26" t="s">
        <v>34</v>
      </c>
      <c r="B60" s="27" t="s">
        <v>116</v>
      </c>
      <c r="C60" s="27" t="s">
        <v>36</v>
      </c>
      <c r="D60" s="26"/>
      <c r="E60" s="26"/>
      <c r="F60" s="45"/>
      <c r="G60" s="30" t="s">
        <v>40</v>
      </c>
      <c r="H60" s="31">
        <v>19732.74</v>
      </c>
      <c r="I60" s="74"/>
      <c r="J60" s="74">
        <v>8400</v>
      </c>
      <c r="K60" s="114" t="s">
        <v>117</v>
      </c>
      <c r="L60" s="77">
        <f>J60*0.00228</f>
        <v>19.152</v>
      </c>
      <c r="M60" s="77">
        <f t="shared" ref="M60:M66" si="6">J60*0.0023</f>
        <v>19.32</v>
      </c>
      <c r="N60" s="78" t="s">
        <v>42</v>
      </c>
      <c r="O60" s="79">
        <f t="shared" ref="O60:O65" si="7">0.7*0.26*0.235</f>
        <v>0.04277</v>
      </c>
      <c r="P60" s="80"/>
      <c r="Q60" s="80"/>
      <c r="R60" s="80"/>
    </row>
    <row r="61" s="2" customFormat="1" ht="15" customHeight="1" spans="1:18">
      <c r="A61" s="32"/>
      <c r="B61" s="33"/>
      <c r="C61" s="33"/>
      <c r="D61" s="32"/>
      <c r="E61" s="32"/>
      <c r="F61" s="40"/>
      <c r="G61" s="36"/>
      <c r="H61" s="39"/>
      <c r="I61" s="74">
        <v>200</v>
      </c>
      <c r="J61" s="74">
        <v>3133</v>
      </c>
      <c r="K61" s="114" t="s">
        <v>118</v>
      </c>
      <c r="L61" s="77">
        <f t="shared" ref="L61:L66" si="8">J61*0.00228</f>
        <v>7.14324</v>
      </c>
      <c r="M61" s="77">
        <f t="shared" si="6"/>
        <v>7.2059</v>
      </c>
      <c r="N61" s="78" t="s">
        <v>42</v>
      </c>
      <c r="O61" s="79">
        <f t="shared" si="7"/>
        <v>0.04277</v>
      </c>
      <c r="P61" s="80"/>
      <c r="Q61" s="80"/>
      <c r="R61" s="80"/>
    </row>
    <row r="62" s="2" customFormat="1" ht="15" customHeight="1" spans="1:18">
      <c r="A62" s="32"/>
      <c r="B62" s="33"/>
      <c r="C62" s="33"/>
      <c r="D62" s="32"/>
      <c r="E62" s="32"/>
      <c r="F62" s="40"/>
      <c r="G62" s="30" t="s">
        <v>52</v>
      </c>
      <c r="H62" s="42">
        <v>32047.38</v>
      </c>
      <c r="I62" s="74">
        <v>300</v>
      </c>
      <c r="J62" s="74">
        <v>7147</v>
      </c>
      <c r="K62" s="114" t="s">
        <v>119</v>
      </c>
      <c r="L62" s="77">
        <f t="shared" si="8"/>
        <v>16.29516</v>
      </c>
      <c r="M62" s="77">
        <f t="shared" si="6"/>
        <v>16.4381</v>
      </c>
      <c r="N62" s="78" t="s">
        <v>42</v>
      </c>
      <c r="O62" s="79">
        <f t="shared" si="7"/>
        <v>0.04277</v>
      </c>
      <c r="P62" s="80"/>
      <c r="Q62" s="80"/>
      <c r="R62" s="80"/>
    </row>
    <row r="63" s="2" customFormat="1" ht="15" customHeight="1" spans="1:18">
      <c r="A63" s="32"/>
      <c r="B63" s="33"/>
      <c r="C63" s="33"/>
      <c r="D63" s="32"/>
      <c r="E63" s="32"/>
      <c r="F63" s="40"/>
      <c r="G63" s="30" t="s">
        <v>59</v>
      </c>
      <c r="H63" s="31">
        <v>35182.86</v>
      </c>
      <c r="I63" s="74"/>
      <c r="J63" s="74">
        <v>8400</v>
      </c>
      <c r="K63" s="114" t="s">
        <v>120</v>
      </c>
      <c r="L63" s="77">
        <f t="shared" si="8"/>
        <v>19.152</v>
      </c>
      <c r="M63" s="77">
        <f t="shared" si="6"/>
        <v>19.32</v>
      </c>
      <c r="N63" s="78" t="s">
        <v>42</v>
      </c>
      <c r="O63" s="79">
        <f t="shared" si="7"/>
        <v>0.04277</v>
      </c>
      <c r="P63" s="80"/>
      <c r="Q63" s="80"/>
      <c r="R63" s="80"/>
    </row>
    <row r="64" s="2" customFormat="1" ht="15" customHeight="1" spans="1:18">
      <c r="A64" s="32"/>
      <c r="B64" s="33"/>
      <c r="C64" s="33"/>
      <c r="D64" s="32"/>
      <c r="E64" s="32"/>
      <c r="F64" s="40"/>
      <c r="G64" s="36"/>
      <c r="H64" s="37"/>
      <c r="I64" s="74"/>
      <c r="J64" s="74">
        <v>8400</v>
      </c>
      <c r="K64" s="114" t="s">
        <v>121</v>
      </c>
      <c r="L64" s="77">
        <f t="shared" si="8"/>
        <v>19.152</v>
      </c>
      <c r="M64" s="77">
        <f t="shared" si="6"/>
        <v>19.32</v>
      </c>
      <c r="N64" s="78" t="s">
        <v>42</v>
      </c>
      <c r="O64" s="79">
        <f t="shared" si="7"/>
        <v>0.04277</v>
      </c>
      <c r="P64" s="80"/>
      <c r="Q64" s="80"/>
      <c r="R64" s="80"/>
    </row>
    <row r="65" s="2" customFormat="1" ht="15" customHeight="1" spans="1:18">
      <c r="A65" s="32"/>
      <c r="B65" s="33"/>
      <c r="C65" s="33"/>
      <c r="D65" s="32"/>
      <c r="E65" s="32"/>
      <c r="F65" s="40"/>
      <c r="G65" s="36"/>
      <c r="H65" s="37"/>
      <c r="I65" s="74"/>
      <c r="J65" s="74">
        <v>8400</v>
      </c>
      <c r="K65" s="114" t="s">
        <v>122</v>
      </c>
      <c r="L65" s="77">
        <f t="shared" si="8"/>
        <v>19.152</v>
      </c>
      <c r="M65" s="77">
        <f t="shared" si="6"/>
        <v>19.32</v>
      </c>
      <c r="N65" s="78" t="s">
        <v>42</v>
      </c>
      <c r="O65" s="79">
        <f t="shared" si="7"/>
        <v>0.04277</v>
      </c>
      <c r="P65" s="80"/>
      <c r="Q65" s="80"/>
      <c r="R65" s="80"/>
    </row>
    <row r="66" s="2" customFormat="1" ht="15" customHeight="1" spans="1:18">
      <c r="A66" s="32"/>
      <c r="B66" s="33"/>
      <c r="C66" s="33"/>
      <c r="D66" s="32"/>
      <c r="E66" s="32"/>
      <c r="F66" s="40"/>
      <c r="G66" s="36"/>
      <c r="H66" s="39"/>
      <c r="I66" s="74">
        <v>350</v>
      </c>
      <c r="J66" s="74">
        <v>1933</v>
      </c>
      <c r="K66" s="114" t="s">
        <v>123</v>
      </c>
      <c r="L66" s="77">
        <f t="shared" si="8"/>
        <v>4.40724</v>
      </c>
      <c r="M66" s="77">
        <f t="shared" si="6"/>
        <v>4.4459</v>
      </c>
      <c r="N66" s="115" t="s">
        <v>76</v>
      </c>
      <c r="O66" s="79">
        <f>0.7*0.16*0.185</f>
        <v>0.02072</v>
      </c>
      <c r="P66" s="80"/>
      <c r="Q66" s="80"/>
      <c r="R66" s="80"/>
    </row>
    <row r="67" s="2" customFormat="1" ht="15" customHeight="1" spans="1:18">
      <c r="A67" s="116"/>
      <c r="B67" s="117"/>
      <c r="C67" s="117"/>
      <c r="D67" s="116"/>
      <c r="E67" s="102"/>
      <c r="F67" s="118"/>
      <c r="G67" s="119"/>
      <c r="H67" s="120"/>
      <c r="I67" s="121"/>
      <c r="J67" s="122"/>
      <c r="K67" s="123"/>
      <c r="L67" s="94"/>
      <c r="M67" s="94"/>
      <c r="N67" s="124"/>
      <c r="O67" s="125"/>
      <c r="P67" s="80"/>
      <c r="Q67" s="80"/>
      <c r="R67" s="80"/>
    </row>
    <row r="68" s="2" customFormat="1" ht="15" customHeight="1" spans="1:18">
      <c r="A68" s="55"/>
      <c r="B68" s="56"/>
      <c r="C68" s="56"/>
      <c r="D68" s="55"/>
      <c r="E68" s="55"/>
      <c r="F68" s="57"/>
      <c r="G68" s="58"/>
      <c r="H68" s="59"/>
      <c r="I68" s="95"/>
      <c r="J68" s="96"/>
      <c r="K68" s="126"/>
      <c r="L68" s="98"/>
      <c r="M68" s="98"/>
      <c r="N68" s="99"/>
      <c r="O68" s="100"/>
      <c r="P68" s="101"/>
      <c r="Q68" s="101"/>
      <c r="R68" s="101"/>
    </row>
    <row r="69" s="2" customFormat="1" ht="23" customHeight="1" spans="1:18">
      <c r="A69" s="102"/>
      <c r="B69" s="103"/>
      <c r="C69" s="103"/>
      <c r="D69" s="102"/>
      <c r="E69" s="102"/>
      <c r="F69" s="104"/>
      <c r="G69" s="105"/>
      <c r="H69" s="106"/>
      <c r="I69" s="107"/>
      <c r="J69" s="106">
        <f>SUM(J8:J67)</f>
        <v>142322.55</v>
      </c>
      <c r="K69" s="127" t="s">
        <v>124</v>
      </c>
      <c r="L69" s="70">
        <f>SUM(L8:L66)</f>
        <v>798.3573045</v>
      </c>
      <c r="M69" s="70">
        <f>SUM(M8:M66)</f>
        <v>825.2735645</v>
      </c>
      <c r="N69" s="109"/>
      <c r="O69" s="70">
        <f>SUM(O8:O66)</f>
        <v>2.43523</v>
      </c>
      <c r="P69" s="71"/>
      <c r="Q69" s="71"/>
      <c r="R69" s="71"/>
    </row>
    <row r="70" s="1" customFormat="1" ht="15" spans="8:18">
      <c r="H70" s="17"/>
      <c r="I70" s="17"/>
      <c r="J70" s="110"/>
      <c r="K70" s="128"/>
      <c r="L70" s="65"/>
      <c r="M70" s="65"/>
      <c r="O70" s="61"/>
      <c r="P70" s="61"/>
      <c r="Q70" s="61"/>
      <c r="R70" s="61"/>
    </row>
    <row r="72" s="1" customFormat="1" ht="15" spans="8:18">
      <c r="H72" s="17"/>
      <c r="I72" s="64"/>
      <c r="J72" s="17"/>
      <c r="L72" s="65"/>
      <c r="M72" s="65"/>
      <c r="O72" s="61"/>
      <c r="P72" s="61"/>
      <c r="Q72" s="61"/>
      <c r="R72" s="61"/>
    </row>
  </sheetData>
  <mergeCells count="59">
    <mergeCell ref="A1:N1"/>
    <mergeCell ref="A2:N2"/>
    <mergeCell ref="G3:H3"/>
    <mergeCell ref="A8:A32"/>
    <mergeCell ref="A33:A59"/>
    <mergeCell ref="A60:A66"/>
    <mergeCell ref="B8:B32"/>
    <mergeCell ref="B33:B59"/>
    <mergeCell ref="B60:B66"/>
    <mergeCell ref="C8:C32"/>
    <mergeCell ref="C33:C59"/>
    <mergeCell ref="C60:C66"/>
    <mergeCell ref="D8:D10"/>
    <mergeCell ref="D11:D14"/>
    <mergeCell ref="D15:D19"/>
    <mergeCell ref="D20:D24"/>
    <mergeCell ref="D25:D28"/>
    <mergeCell ref="D29:D31"/>
    <mergeCell ref="D33:D36"/>
    <mergeCell ref="D37:D41"/>
    <mergeCell ref="D42:D46"/>
    <mergeCell ref="D47:D51"/>
    <mergeCell ref="D52:D55"/>
    <mergeCell ref="D56:D58"/>
    <mergeCell ref="D60:D66"/>
    <mergeCell ref="E8:E32"/>
    <mergeCell ref="E33:E59"/>
    <mergeCell ref="E60:E66"/>
    <mergeCell ref="F8:F32"/>
    <mergeCell ref="F33:F59"/>
    <mergeCell ref="F60:F66"/>
    <mergeCell ref="G8:G10"/>
    <mergeCell ref="G11:G14"/>
    <mergeCell ref="G15:G19"/>
    <mergeCell ref="G20:G24"/>
    <mergeCell ref="G25:G28"/>
    <mergeCell ref="G29:G31"/>
    <mergeCell ref="G33:G36"/>
    <mergeCell ref="G37:G41"/>
    <mergeCell ref="G42:G46"/>
    <mergeCell ref="G47:G51"/>
    <mergeCell ref="G52:G55"/>
    <mergeCell ref="G56:G58"/>
    <mergeCell ref="G60:G61"/>
    <mergeCell ref="G63:G66"/>
    <mergeCell ref="H8:H10"/>
    <mergeCell ref="H11:H14"/>
    <mergeCell ref="H15:H19"/>
    <mergeCell ref="H20:H24"/>
    <mergeCell ref="H25:H28"/>
    <mergeCell ref="H29:H31"/>
    <mergeCell ref="H33:H36"/>
    <mergeCell ref="H37:H41"/>
    <mergeCell ref="H42:H46"/>
    <mergeCell ref="H47:H51"/>
    <mergeCell ref="H52:H55"/>
    <mergeCell ref="H56:H58"/>
    <mergeCell ref="H60:H61"/>
    <mergeCell ref="H63:H66"/>
  </mergeCells>
  <printOptions horizontalCentered="1" verticalCentered="1"/>
  <pageMargins left="0.00347222222222222" right="0.00347222222222222" top="0.00347222222222222" bottom="0.00347222222222222" header="0.196527777777778" footer="0.298611111111111"/>
  <pageSetup paperSize="8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topLeftCell="A4" workbookViewId="0">
      <selection activeCell="E73" sqref="E73"/>
    </sheetView>
  </sheetViews>
  <sheetFormatPr defaultColWidth="18" defaultRowHeight="13.5"/>
  <cols>
    <col min="1" max="1" width="9.125" customWidth="1"/>
    <col min="2" max="2" width="16.75" customWidth="1"/>
    <col min="3" max="3" width="10" customWidth="1"/>
    <col min="4" max="4" width="12.875" customWidth="1"/>
    <col min="5" max="5" width="9.625" customWidth="1"/>
    <col min="6" max="6" width="16.25" customWidth="1"/>
    <col min="7" max="7" width="3.875" customWidth="1"/>
    <col min="8" max="8" width="7.5" style="3" customWidth="1"/>
    <col min="9" max="9" width="5.125" style="3" customWidth="1"/>
    <col min="10" max="10" width="7.625" style="3" customWidth="1"/>
    <col min="11" max="11" width="8.375" style="4" customWidth="1"/>
    <col min="12" max="12" width="9.375" customWidth="1"/>
    <col min="13" max="13" width="10.375" customWidth="1"/>
    <col min="14" max="14" width="11.375" customWidth="1"/>
    <col min="15" max="15" width="7.5" customWidth="1"/>
    <col min="16" max="17" width="7" customWidth="1"/>
  </cols>
  <sheetData>
    <row r="1" s="1" customFormat="1" ht="40" customHeight="1" spans="1:17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60"/>
      <c r="M1" s="60"/>
      <c r="N1" s="6"/>
      <c r="O1" s="61"/>
      <c r="P1" s="61"/>
      <c r="Q1" s="61"/>
    </row>
    <row r="2" s="1" customFormat="1" ht="25.5" spans="1:17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8"/>
      <c r="L2" s="62"/>
      <c r="M2" s="62"/>
      <c r="N2" s="8"/>
      <c r="O2" s="61"/>
      <c r="P2" s="61"/>
      <c r="Q2" s="61"/>
    </row>
    <row r="3" s="1" customFormat="1" ht="15.75" spans="6:17">
      <c r="F3" s="10" t="s">
        <v>2</v>
      </c>
      <c r="G3" s="11" t="s">
        <v>125</v>
      </c>
      <c r="H3" s="12"/>
      <c r="I3" s="63"/>
      <c r="J3" s="64"/>
      <c r="K3" s="4"/>
      <c r="L3" s="65"/>
      <c r="M3" s="65"/>
      <c r="O3" s="61"/>
      <c r="P3" s="61"/>
      <c r="Q3" s="61"/>
    </row>
    <row r="4" s="1" customFormat="1" ht="19.5" customHeight="1" spans="6:17">
      <c r="F4" s="13" t="s">
        <v>4</v>
      </c>
      <c r="G4" s="14"/>
      <c r="H4" s="15"/>
      <c r="I4" s="17"/>
      <c r="J4" s="17"/>
      <c r="K4" s="66"/>
      <c r="L4" s="67" t="s">
        <v>126</v>
      </c>
      <c r="M4" s="67"/>
      <c r="O4" s="61"/>
      <c r="P4" s="61"/>
      <c r="Q4" s="61"/>
    </row>
    <row r="5" s="1" customFormat="1" ht="15" hidden="1" spans="2:17">
      <c r="B5" s="16"/>
      <c r="C5" s="16"/>
      <c r="H5" s="17"/>
      <c r="I5" s="17"/>
      <c r="J5" s="17"/>
      <c r="K5" s="66"/>
      <c r="L5" s="65"/>
      <c r="M5" s="65"/>
      <c r="O5" s="61"/>
      <c r="P5" s="61"/>
      <c r="Q5" s="61"/>
    </row>
    <row r="6" s="2" customFormat="1" ht="38.25" spans="1:17">
      <c r="A6" s="18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1" t="s">
        <v>12</v>
      </c>
      <c r="I6" s="21" t="s">
        <v>13</v>
      </c>
      <c r="J6" s="21" t="s">
        <v>14</v>
      </c>
      <c r="K6" s="68" t="s">
        <v>15</v>
      </c>
      <c r="L6" s="69" t="s">
        <v>16</v>
      </c>
      <c r="M6" s="69" t="s">
        <v>17</v>
      </c>
      <c r="N6" s="19" t="s">
        <v>18</v>
      </c>
      <c r="O6" s="70" t="s">
        <v>19</v>
      </c>
      <c r="P6" s="71"/>
      <c r="Q6" s="71"/>
    </row>
    <row r="7" s="2" customFormat="1" ht="32.25" customHeight="1" spans="1:17">
      <c r="A7" s="18" t="s">
        <v>20</v>
      </c>
      <c r="B7" s="22" t="s">
        <v>21</v>
      </c>
      <c r="C7" s="23" t="s">
        <v>22</v>
      </c>
      <c r="D7" s="23"/>
      <c r="E7" s="24" t="s">
        <v>23</v>
      </c>
      <c r="F7" s="25" t="s">
        <v>24</v>
      </c>
      <c r="G7" s="25" t="s">
        <v>25</v>
      </c>
      <c r="H7" s="21" t="s">
        <v>26</v>
      </c>
      <c r="I7" s="21" t="s">
        <v>27</v>
      </c>
      <c r="J7" s="72" t="s">
        <v>28</v>
      </c>
      <c r="K7" s="73" t="s">
        <v>29</v>
      </c>
      <c r="L7" s="69" t="s">
        <v>30</v>
      </c>
      <c r="M7" s="69" t="s">
        <v>31</v>
      </c>
      <c r="N7" s="19" t="s">
        <v>32</v>
      </c>
      <c r="O7" s="70" t="s">
        <v>33</v>
      </c>
      <c r="P7"/>
      <c r="Q7" s="71"/>
    </row>
    <row r="8" s="2" customFormat="1" ht="15" customHeight="1" spans="1:17">
      <c r="A8" s="26" t="s">
        <v>34</v>
      </c>
      <c r="B8" s="27" t="s">
        <v>127</v>
      </c>
      <c r="C8" s="27" t="s">
        <v>36</v>
      </c>
      <c r="D8" s="129" t="s">
        <v>128</v>
      </c>
      <c r="E8" s="26" t="s">
        <v>38</v>
      </c>
      <c r="F8" s="29" t="s">
        <v>129</v>
      </c>
      <c r="G8" s="30" t="s">
        <v>40</v>
      </c>
      <c r="H8" s="31">
        <v>7603.46</v>
      </c>
      <c r="I8" s="74"/>
      <c r="J8" s="75">
        <v>2000</v>
      </c>
      <c r="K8" s="76" t="s">
        <v>130</v>
      </c>
      <c r="L8" s="77">
        <f t="shared" ref="L8:L39" si="0">J8*0.00719</f>
        <v>14.38</v>
      </c>
      <c r="M8" s="77">
        <f t="shared" ref="M8:M39" si="1">L8+0.5</f>
        <v>14.88</v>
      </c>
      <c r="N8" s="78" t="s">
        <v>42</v>
      </c>
      <c r="O8" s="79">
        <f t="shared" ref="O8:O37" si="2">0.7*0.26*0.235</f>
        <v>0.04277</v>
      </c>
      <c r="P8" s="80"/>
      <c r="Q8" s="80"/>
    </row>
    <row r="9" s="2" customFormat="1" ht="15" customHeight="1" spans="1:17">
      <c r="A9" s="32"/>
      <c r="B9" s="33"/>
      <c r="C9" s="33"/>
      <c r="D9" s="34"/>
      <c r="E9" s="32"/>
      <c r="F9" s="35"/>
      <c r="G9" s="36"/>
      <c r="H9" s="37"/>
      <c r="I9" s="74"/>
      <c r="J9" s="75">
        <v>2000</v>
      </c>
      <c r="K9" s="76" t="s">
        <v>131</v>
      </c>
      <c r="L9" s="77">
        <f t="shared" si="0"/>
        <v>14.38</v>
      </c>
      <c r="M9" s="77">
        <f t="shared" si="1"/>
        <v>14.88</v>
      </c>
      <c r="N9" s="78" t="s">
        <v>42</v>
      </c>
      <c r="O9" s="79">
        <f t="shared" si="2"/>
        <v>0.04277</v>
      </c>
      <c r="P9" s="80"/>
      <c r="Q9" s="80"/>
    </row>
    <row r="10" s="2" customFormat="1" ht="15" customHeight="1" spans="1:17">
      <c r="A10" s="32"/>
      <c r="B10" s="33"/>
      <c r="C10" s="33"/>
      <c r="D10" s="34"/>
      <c r="E10" s="32"/>
      <c r="F10" s="35"/>
      <c r="G10" s="36"/>
      <c r="H10" s="37"/>
      <c r="I10" s="74"/>
      <c r="J10" s="75">
        <v>2000</v>
      </c>
      <c r="K10" s="76" t="s">
        <v>132</v>
      </c>
      <c r="L10" s="77">
        <f t="shared" si="0"/>
        <v>14.38</v>
      </c>
      <c r="M10" s="77">
        <f t="shared" si="1"/>
        <v>14.88</v>
      </c>
      <c r="N10" s="78" t="s">
        <v>42</v>
      </c>
      <c r="O10" s="79">
        <f t="shared" si="2"/>
        <v>0.04277</v>
      </c>
      <c r="P10" s="80"/>
      <c r="Q10" s="80"/>
    </row>
    <row r="11" s="2" customFormat="1" ht="15" customHeight="1" spans="1:17">
      <c r="A11" s="32"/>
      <c r="B11" s="33"/>
      <c r="C11" s="33"/>
      <c r="D11" s="38"/>
      <c r="E11" s="32"/>
      <c r="F11" s="35"/>
      <c r="G11" s="36"/>
      <c r="H11" s="39"/>
      <c r="I11" s="42">
        <v>100</v>
      </c>
      <c r="J11" s="75">
        <f>H8-J8-J9-J10+100</f>
        <v>1703.46</v>
      </c>
      <c r="K11" s="76" t="s">
        <v>133</v>
      </c>
      <c r="L11" s="77">
        <f t="shared" si="0"/>
        <v>12.2478774</v>
      </c>
      <c r="M11" s="77">
        <f t="shared" si="1"/>
        <v>12.7478774</v>
      </c>
      <c r="N11" s="78" t="s">
        <v>42</v>
      </c>
      <c r="O11" s="79">
        <f t="shared" si="2"/>
        <v>0.04277</v>
      </c>
      <c r="P11" s="80"/>
      <c r="Q11" s="80"/>
    </row>
    <row r="12" s="2" customFormat="1" ht="15" customHeight="1" spans="1:17">
      <c r="A12" s="32"/>
      <c r="B12" s="33"/>
      <c r="C12" s="33"/>
      <c r="D12" s="34"/>
      <c r="E12" s="32"/>
      <c r="F12" s="35"/>
      <c r="G12" s="31" t="s">
        <v>46</v>
      </c>
      <c r="H12" s="31">
        <v>10215</v>
      </c>
      <c r="I12" s="42"/>
      <c r="J12" s="75">
        <v>2060</v>
      </c>
      <c r="K12" s="76" t="s">
        <v>134</v>
      </c>
      <c r="L12" s="77">
        <f t="shared" si="0"/>
        <v>14.8114</v>
      </c>
      <c r="M12" s="77">
        <f t="shared" si="1"/>
        <v>15.3114</v>
      </c>
      <c r="N12" s="78" t="s">
        <v>42</v>
      </c>
      <c r="O12" s="79">
        <f t="shared" si="2"/>
        <v>0.04277</v>
      </c>
      <c r="P12" s="80"/>
      <c r="Q12" s="80"/>
    </row>
    <row r="13" s="2" customFormat="1" ht="15" customHeight="1" spans="1:17">
      <c r="A13" s="32"/>
      <c r="B13" s="33"/>
      <c r="C13" s="33"/>
      <c r="D13" s="131" t="s">
        <v>135</v>
      </c>
      <c r="E13" s="32"/>
      <c r="F13" s="35"/>
      <c r="G13" s="37"/>
      <c r="H13" s="37"/>
      <c r="I13" s="42"/>
      <c r="J13" s="75">
        <v>2060</v>
      </c>
      <c r="K13" s="76" t="s">
        <v>136</v>
      </c>
      <c r="L13" s="77">
        <f t="shared" si="0"/>
        <v>14.8114</v>
      </c>
      <c r="M13" s="77">
        <f t="shared" si="1"/>
        <v>15.3114</v>
      </c>
      <c r="N13" s="78" t="s">
        <v>42</v>
      </c>
      <c r="O13" s="79">
        <f t="shared" si="2"/>
        <v>0.04277</v>
      </c>
      <c r="P13" s="80"/>
      <c r="Q13" s="80"/>
    </row>
    <row r="14" s="2" customFormat="1" ht="15" customHeight="1" spans="1:17">
      <c r="A14" s="32"/>
      <c r="B14" s="33"/>
      <c r="C14" s="33"/>
      <c r="D14" s="34"/>
      <c r="E14" s="32"/>
      <c r="F14" s="35"/>
      <c r="G14" s="37"/>
      <c r="H14" s="37"/>
      <c r="I14" s="42"/>
      <c r="J14" s="75">
        <v>2060</v>
      </c>
      <c r="K14" s="76" t="s">
        <v>137</v>
      </c>
      <c r="L14" s="77">
        <f t="shared" si="0"/>
        <v>14.8114</v>
      </c>
      <c r="M14" s="77">
        <f t="shared" si="1"/>
        <v>15.3114</v>
      </c>
      <c r="N14" s="78" t="s">
        <v>42</v>
      </c>
      <c r="O14" s="79">
        <f t="shared" si="2"/>
        <v>0.04277</v>
      </c>
      <c r="P14" s="80"/>
      <c r="Q14" s="80"/>
    </row>
    <row r="15" s="2" customFormat="1" ht="15" customHeight="1" spans="1:17">
      <c r="A15" s="32"/>
      <c r="B15" s="33"/>
      <c r="C15" s="33"/>
      <c r="D15" s="34"/>
      <c r="E15" s="32"/>
      <c r="F15" s="35"/>
      <c r="G15" s="37"/>
      <c r="H15" s="37"/>
      <c r="I15" s="42"/>
      <c r="J15" s="75">
        <v>2060</v>
      </c>
      <c r="K15" s="76" t="s">
        <v>138</v>
      </c>
      <c r="L15" s="77">
        <f t="shared" si="0"/>
        <v>14.8114</v>
      </c>
      <c r="M15" s="77">
        <f t="shared" si="1"/>
        <v>15.3114</v>
      </c>
      <c r="N15" s="78" t="s">
        <v>42</v>
      </c>
      <c r="O15" s="79">
        <f t="shared" si="2"/>
        <v>0.04277</v>
      </c>
      <c r="P15" s="80"/>
      <c r="Q15" s="80"/>
    </row>
    <row r="16" s="2" customFormat="1" ht="15" customHeight="1" spans="1:17">
      <c r="A16" s="32"/>
      <c r="B16" s="33"/>
      <c r="C16" s="33"/>
      <c r="D16" s="34"/>
      <c r="E16" s="32"/>
      <c r="F16" s="35"/>
      <c r="G16" s="39"/>
      <c r="H16" s="39"/>
      <c r="I16" s="42">
        <v>100</v>
      </c>
      <c r="J16" s="75">
        <v>2075</v>
      </c>
      <c r="K16" s="76" t="s">
        <v>139</v>
      </c>
      <c r="L16" s="77">
        <f t="shared" si="0"/>
        <v>14.91925</v>
      </c>
      <c r="M16" s="77">
        <f t="shared" si="1"/>
        <v>15.41925</v>
      </c>
      <c r="N16" s="78" t="s">
        <v>42</v>
      </c>
      <c r="O16" s="79">
        <f t="shared" si="2"/>
        <v>0.04277</v>
      </c>
      <c r="P16" s="80"/>
      <c r="Q16" s="80"/>
    </row>
    <row r="17" s="2" customFormat="1" ht="15" customHeight="1" spans="1:17">
      <c r="A17" s="32"/>
      <c r="B17" s="33"/>
      <c r="C17" s="33"/>
      <c r="D17" s="129" t="s">
        <v>140</v>
      </c>
      <c r="E17" s="32"/>
      <c r="F17" s="40"/>
      <c r="G17" s="30" t="s">
        <v>52</v>
      </c>
      <c r="H17" s="31">
        <v>11396.95</v>
      </c>
      <c r="I17" s="74"/>
      <c r="J17" s="75">
        <v>2000</v>
      </c>
      <c r="K17" s="76" t="s">
        <v>141</v>
      </c>
      <c r="L17" s="77">
        <f t="shared" si="0"/>
        <v>14.38</v>
      </c>
      <c r="M17" s="77">
        <f t="shared" si="1"/>
        <v>14.88</v>
      </c>
      <c r="N17" s="78" t="s">
        <v>42</v>
      </c>
      <c r="O17" s="79">
        <f t="shared" si="2"/>
        <v>0.04277</v>
      </c>
      <c r="P17" s="80"/>
      <c r="Q17" s="80"/>
    </row>
    <row r="18" s="2" customFormat="1" ht="15" customHeight="1" spans="1:17">
      <c r="A18" s="32"/>
      <c r="B18" s="33"/>
      <c r="C18" s="33"/>
      <c r="D18" s="34"/>
      <c r="E18" s="32"/>
      <c r="F18" s="40"/>
      <c r="G18" s="36"/>
      <c r="H18" s="37"/>
      <c r="I18" s="74"/>
      <c r="J18" s="75">
        <v>2000</v>
      </c>
      <c r="K18" s="76" t="s">
        <v>142</v>
      </c>
      <c r="L18" s="77">
        <f t="shared" si="0"/>
        <v>14.38</v>
      </c>
      <c r="M18" s="77">
        <f t="shared" si="1"/>
        <v>14.88</v>
      </c>
      <c r="N18" s="78" t="s">
        <v>42</v>
      </c>
      <c r="O18" s="79">
        <f t="shared" si="2"/>
        <v>0.04277</v>
      </c>
      <c r="P18" s="80"/>
      <c r="Q18" s="80"/>
    </row>
    <row r="19" s="2" customFormat="1" ht="15" customHeight="1" spans="1:17">
      <c r="A19" s="32"/>
      <c r="B19" s="33"/>
      <c r="C19" s="33"/>
      <c r="D19" s="34"/>
      <c r="E19" s="32"/>
      <c r="F19" s="40"/>
      <c r="G19" s="36"/>
      <c r="H19" s="37"/>
      <c r="I19" s="74"/>
      <c r="J19" s="75">
        <v>2000</v>
      </c>
      <c r="K19" s="76" t="s">
        <v>143</v>
      </c>
      <c r="L19" s="77">
        <f t="shared" si="0"/>
        <v>14.38</v>
      </c>
      <c r="M19" s="77">
        <f t="shared" si="1"/>
        <v>14.88</v>
      </c>
      <c r="N19" s="78" t="s">
        <v>42</v>
      </c>
      <c r="O19" s="79">
        <f t="shared" si="2"/>
        <v>0.04277</v>
      </c>
      <c r="P19" s="80"/>
      <c r="Q19" s="80"/>
    </row>
    <row r="20" s="2" customFormat="1" ht="15" customHeight="1" spans="1:17">
      <c r="A20" s="32"/>
      <c r="B20" s="33"/>
      <c r="C20" s="33"/>
      <c r="D20" s="34"/>
      <c r="E20" s="32"/>
      <c r="F20" s="40"/>
      <c r="G20" s="36"/>
      <c r="H20" s="37"/>
      <c r="I20" s="74"/>
      <c r="J20" s="75">
        <v>2000</v>
      </c>
      <c r="K20" s="76" t="s">
        <v>144</v>
      </c>
      <c r="L20" s="77">
        <f t="shared" si="0"/>
        <v>14.38</v>
      </c>
      <c r="M20" s="77">
        <f t="shared" si="1"/>
        <v>14.88</v>
      </c>
      <c r="N20" s="78" t="s">
        <v>42</v>
      </c>
      <c r="O20" s="79">
        <f t="shared" si="2"/>
        <v>0.04277</v>
      </c>
      <c r="P20" s="80"/>
      <c r="Q20" s="80"/>
    </row>
    <row r="21" s="2" customFormat="1" ht="15" customHeight="1" spans="1:17">
      <c r="A21" s="32"/>
      <c r="B21" s="33"/>
      <c r="C21" s="33"/>
      <c r="D21" s="34"/>
      <c r="E21" s="32"/>
      <c r="F21" s="40"/>
      <c r="G21" s="36"/>
      <c r="H21" s="37"/>
      <c r="I21" s="74"/>
      <c r="J21" s="75">
        <v>2000</v>
      </c>
      <c r="K21" s="76" t="s">
        <v>145</v>
      </c>
      <c r="L21" s="77">
        <f t="shared" si="0"/>
        <v>14.38</v>
      </c>
      <c r="M21" s="77">
        <f t="shared" si="1"/>
        <v>14.88</v>
      </c>
      <c r="N21" s="78" t="s">
        <v>42</v>
      </c>
      <c r="O21" s="79">
        <f t="shared" si="2"/>
        <v>0.04277</v>
      </c>
      <c r="P21" s="80"/>
      <c r="Q21" s="80"/>
    </row>
    <row r="22" s="2" customFormat="1" ht="15" customHeight="1" spans="1:17">
      <c r="A22" s="32"/>
      <c r="B22" s="33"/>
      <c r="C22" s="33"/>
      <c r="D22" s="38"/>
      <c r="E22" s="32"/>
      <c r="F22" s="40"/>
      <c r="G22" s="36"/>
      <c r="H22" s="39"/>
      <c r="I22" s="74">
        <v>100</v>
      </c>
      <c r="J22" s="75">
        <v>1497</v>
      </c>
      <c r="K22" s="76" t="s">
        <v>146</v>
      </c>
      <c r="L22" s="77">
        <f t="shared" si="0"/>
        <v>10.76343</v>
      </c>
      <c r="M22" s="77">
        <f t="shared" si="1"/>
        <v>11.26343</v>
      </c>
      <c r="N22" s="78" t="s">
        <v>42</v>
      </c>
      <c r="O22" s="79">
        <f t="shared" si="2"/>
        <v>0.04277</v>
      </c>
      <c r="P22" s="80"/>
      <c r="Q22" s="80"/>
    </row>
    <row r="23" s="2" customFormat="1" ht="15" customHeight="1" spans="1:17">
      <c r="A23" s="32"/>
      <c r="B23" s="33"/>
      <c r="C23" s="33"/>
      <c r="D23" s="129" t="s">
        <v>147</v>
      </c>
      <c r="E23" s="32"/>
      <c r="F23" s="40"/>
      <c r="G23" s="30" t="s">
        <v>59</v>
      </c>
      <c r="H23" s="31">
        <v>14613.64</v>
      </c>
      <c r="I23" s="74"/>
      <c r="J23" s="75">
        <v>2000</v>
      </c>
      <c r="K23" s="76" t="s">
        <v>148</v>
      </c>
      <c r="L23" s="77">
        <f t="shared" si="0"/>
        <v>14.38</v>
      </c>
      <c r="M23" s="77">
        <f t="shared" si="1"/>
        <v>14.88</v>
      </c>
      <c r="N23" s="78" t="s">
        <v>42</v>
      </c>
      <c r="O23" s="79">
        <f t="shared" si="2"/>
        <v>0.04277</v>
      </c>
      <c r="P23" s="80"/>
      <c r="Q23" s="80"/>
    </row>
    <row r="24" s="2" customFormat="1" ht="15" customHeight="1" spans="1:17">
      <c r="A24" s="32"/>
      <c r="B24" s="33"/>
      <c r="C24" s="33"/>
      <c r="D24" s="34"/>
      <c r="E24" s="32"/>
      <c r="F24" s="40"/>
      <c r="G24" s="36"/>
      <c r="H24" s="37"/>
      <c r="I24" s="74"/>
      <c r="J24" s="75">
        <v>2000</v>
      </c>
      <c r="K24" s="76" t="s">
        <v>149</v>
      </c>
      <c r="L24" s="77">
        <f t="shared" si="0"/>
        <v>14.38</v>
      </c>
      <c r="M24" s="77">
        <f t="shared" si="1"/>
        <v>14.88</v>
      </c>
      <c r="N24" s="78" t="s">
        <v>42</v>
      </c>
      <c r="O24" s="79">
        <f t="shared" si="2"/>
        <v>0.04277</v>
      </c>
      <c r="P24" s="80"/>
      <c r="Q24" s="80"/>
    </row>
    <row r="25" s="2" customFormat="1" ht="15" customHeight="1" spans="1:17">
      <c r="A25" s="32"/>
      <c r="B25" s="33"/>
      <c r="C25" s="33"/>
      <c r="D25" s="34"/>
      <c r="E25" s="32"/>
      <c r="F25" s="40"/>
      <c r="G25" s="36"/>
      <c r="H25" s="37"/>
      <c r="I25" s="74"/>
      <c r="J25" s="75">
        <v>2000</v>
      </c>
      <c r="K25" s="76" t="s">
        <v>150</v>
      </c>
      <c r="L25" s="77">
        <f t="shared" si="0"/>
        <v>14.38</v>
      </c>
      <c r="M25" s="77">
        <f t="shared" si="1"/>
        <v>14.88</v>
      </c>
      <c r="N25" s="78" t="s">
        <v>42</v>
      </c>
      <c r="O25" s="79">
        <f t="shared" si="2"/>
        <v>0.04277</v>
      </c>
      <c r="P25" s="80"/>
      <c r="Q25" s="80"/>
    </row>
    <row r="26" s="2" customFormat="1" ht="15" customHeight="1" spans="1:17">
      <c r="A26" s="32"/>
      <c r="B26" s="33"/>
      <c r="C26" s="33"/>
      <c r="D26" s="34"/>
      <c r="E26" s="32"/>
      <c r="F26" s="40"/>
      <c r="G26" s="36"/>
      <c r="H26" s="37"/>
      <c r="I26" s="74"/>
      <c r="J26" s="75">
        <v>2000</v>
      </c>
      <c r="K26" s="76" t="s">
        <v>151</v>
      </c>
      <c r="L26" s="77">
        <f t="shared" si="0"/>
        <v>14.38</v>
      </c>
      <c r="M26" s="77">
        <f t="shared" si="1"/>
        <v>14.88</v>
      </c>
      <c r="N26" s="78" t="s">
        <v>42</v>
      </c>
      <c r="O26" s="79">
        <f t="shared" si="2"/>
        <v>0.04277</v>
      </c>
      <c r="P26" s="80"/>
      <c r="Q26" s="80"/>
    </row>
    <row r="27" s="2" customFormat="1" ht="15" customHeight="1" spans="1:17">
      <c r="A27" s="32"/>
      <c r="B27" s="33"/>
      <c r="C27" s="33"/>
      <c r="D27" s="34"/>
      <c r="E27" s="32"/>
      <c r="F27" s="40"/>
      <c r="G27" s="36"/>
      <c r="H27" s="37"/>
      <c r="I27" s="74"/>
      <c r="J27" s="75">
        <v>2000</v>
      </c>
      <c r="K27" s="76" t="s">
        <v>152</v>
      </c>
      <c r="L27" s="77">
        <f t="shared" si="0"/>
        <v>14.38</v>
      </c>
      <c r="M27" s="77">
        <f t="shared" si="1"/>
        <v>14.88</v>
      </c>
      <c r="N27" s="78" t="s">
        <v>42</v>
      </c>
      <c r="O27" s="79">
        <f t="shared" si="2"/>
        <v>0.04277</v>
      </c>
      <c r="P27" s="80"/>
      <c r="Q27" s="80"/>
    </row>
    <row r="28" s="2" customFormat="1" ht="15" customHeight="1" spans="1:17">
      <c r="A28" s="32"/>
      <c r="B28" s="33"/>
      <c r="C28" s="33"/>
      <c r="D28" s="34"/>
      <c r="E28" s="32"/>
      <c r="F28" s="40"/>
      <c r="G28" s="36"/>
      <c r="H28" s="37"/>
      <c r="I28" s="74"/>
      <c r="J28" s="75">
        <v>2000</v>
      </c>
      <c r="K28" s="76" t="s">
        <v>153</v>
      </c>
      <c r="L28" s="77">
        <f t="shared" si="0"/>
        <v>14.38</v>
      </c>
      <c r="M28" s="77">
        <f t="shared" si="1"/>
        <v>14.88</v>
      </c>
      <c r="N28" s="78" t="s">
        <v>42</v>
      </c>
      <c r="O28" s="79">
        <f t="shared" si="2"/>
        <v>0.04277</v>
      </c>
      <c r="P28" s="80"/>
      <c r="Q28" s="80"/>
    </row>
    <row r="29" s="2" customFormat="1" ht="15" customHeight="1" spans="1:17">
      <c r="A29" s="32"/>
      <c r="B29" s="33"/>
      <c r="C29" s="33"/>
      <c r="D29" s="34"/>
      <c r="E29" s="32"/>
      <c r="F29" s="40"/>
      <c r="G29" s="36"/>
      <c r="H29" s="37"/>
      <c r="I29" s="74"/>
      <c r="J29" s="75">
        <v>2000</v>
      </c>
      <c r="K29" s="76" t="s">
        <v>154</v>
      </c>
      <c r="L29" s="77">
        <f t="shared" si="0"/>
        <v>14.38</v>
      </c>
      <c r="M29" s="77">
        <f t="shared" si="1"/>
        <v>14.88</v>
      </c>
      <c r="N29" s="78" t="s">
        <v>42</v>
      </c>
      <c r="O29" s="79">
        <f t="shared" si="2"/>
        <v>0.04277</v>
      </c>
      <c r="P29" s="80"/>
      <c r="Q29" s="80"/>
    </row>
    <row r="30" s="2" customFormat="1" ht="15" customHeight="1" spans="1:17">
      <c r="A30" s="32"/>
      <c r="B30" s="33"/>
      <c r="C30" s="33"/>
      <c r="D30" s="38"/>
      <c r="E30" s="32"/>
      <c r="F30" s="40"/>
      <c r="G30" s="36"/>
      <c r="H30" s="39"/>
      <c r="I30" s="74">
        <v>140</v>
      </c>
      <c r="J30" s="75">
        <f>614+140</f>
        <v>754</v>
      </c>
      <c r="K30" s="76" t="s">
        <v>155</v>
      </c>
      <c r="L30" s="77">
        <f t="shared" si="0"/>
        <v>5.42126</v>
      </c>
      <c r="M30" s="77">
        <f t="shared" si="1"/>
        <v>5.92126</v>
      </c>
      <c r="N30" s="78" t="s">
        <v>42</v>
      </c>
      <c r="O30" s="79">
        <f t="shared" si="2"/>
        <v>0.04277</v>
      </c>
      <c r="P30" s="80"/>
      <c r="Q30" s="80"/>
    </row>
    <row r="31" s="2" customFormat="1" ht="15" customHeight="1" spans="1:17">
      <c r="A31" s="32"/>
      <c r="B31" s="33"/>
      <c r="C31" s="33"/>
      <c r="D31" s="129" t="s">
        <v>156</v>
      </c>
      <c r="E31" s="32"/>
      <c r="F31" s="40"/>
      <c r="G31" s="30" t="s">
        <v>66</v>
      </c>
      <c r="H31" s="31">
        <v>8083.44</v>
      </c>
      <c r="I31" s="74"/>
      <c r="J31" s="75">
        <v>2050</v>
      </c>
      <c r="K31" s="76" t="s">
        <v>157</v>
      </c>
      <c r="L31" s="77">
        <f t="shared" si="0"/>
        <v>14.7395</v>
      </c>
      <c r="M31" s="77">
        <f t="shared" si="1"/>
        <v>15.2395</v>
      </c>
      <c r="N31" s="78" t="s">
        <v>42</v>
      </c>
      <c r="O31" s="79">
        <f t="shared" si="2"/>
        <v>0.04277</v>
      </c>
      <c r="P31" s="80"/>
      <c r="Q31" s="80"/>
    </row>
    <row r="32" s="2" customFormat="1" ht="15" customHeight="1" spans="1:17">
      <c r="A32" s="32"/>
      <c r="B32" s="33"/>
      <c r="C32" s="33"/>
      <c r="D32" s="34"/>
      <c r="E32" s="32"/>
      <c r="F32" s="40"/>
      <c r="G32" s="36"/>
      <c r="H32" s="37"/>
      <c r="I32" s="74"/>
      <c r="J32" s="75">
        <v>2050</v>
      </c>
      <c r="K32" s="76" t="s">
        <v>158</v>
      </c>
      <c r="L32" s="77">
        <f t="shared" si="0"/>
        <v>14.7395</v>
      </c>
      <c r="M32" s="77">
        <f t="shared" si="1"/>
        <v>15.2395</v>
      </c>
      <c r="N32" s="78" t="s">
        <v>42</v>
      </c>
      <c r="O32" s="79">
        <f t="shared" si="2"/>
        <v>0.04277</v>
      </c>
      <c r="P32" s="80"/>
      <c r="Q32" s="80"/>
    </row>
    <row r="33" s="2" customFormat="1" ht="15" customHeight="1" spans="1:17">
      <c r="A33" s="32"/>
      <c r="B33" s="33"/>
      <c r="C33" s="33"/>
      <c r="D33" s="34"/>
      <c r="E33" s="32"/>
      <c r="F33" s="40"/>
      <c r="G33" s="36"/>
      <c r="H33" s="37"/>
      <c r="I33" s="74"/>
      <c r="J33" s="75">
        <v>2050</v>
      </c>
      <c r="K33" s="76" t="s">
        <v>159</v>
      </c>
      <c r="L33" s="77">
        <f t="shared" si="0"/>
        <v>14.7395</v>
      </c>
      <c r="M33" s="77">
        <f t="shared" si="1"/>
        <v>15.2395</v>
      </c>
      <c r="N33" s="78" t="s">
        <v>42</v>
      </c>
      <c r="O33" s="79">
        <f t="shared" si="2"/>
        <v>0.04277</v>
      </c>
      <c r="P33" s="80"/>
      <c r="Q33" s="80"/>
    </row>
    <row r="34" s="2" customFormat="1" ht="15" customHeight="1" spans="1:17">
      <c r="A34" s="32"/>
      <c r="B34" s="33"/>
      <c r="C34" s="33"/>
      <c r="D34" s="38"/>
      <c r="E34" s="32"/>
      <c r="F34" s="40"/>
      <c r="G34" s="36"/>
      <c r="H34" s="39"/>
      <c r="I34" s="74">
        <v>100</v>
      </c>
      <c r="J34" s="75">
        <v>2033</v>
      </c>
      <c r="K34" s="76" t="s">
        <v>160</v>
      </c>
      <c r="L34" s="77">
        <f t="shared" si="0"/>
        <v>14.61727</v>
      </c>
      <c r="M34" s="77">
        <f t="shared" si="1"/>
        <v>15.11727</v>
      </c>
      <c r="N34" s="78" t="s">
        <v>42</v>
      </c>
      <c r="O34" s="79">
        <f t="shared" si="2"/>
        <v>0.04277</v>
      </c>
      <c r="P34" s="80"/>
      <c r="Q34" s="80"/>
    </row>
    <row r="35" s="2" customFormat="1" ht="15" customHeight="1" spans="1:17">
      <c r="A35" s="32"/>
      <c r="B35" s="33"/>
      <c r="C35" s="33"/>
      <c r="D35" s="129" t="s">
        <v>161</v>
      </c>
      <c r="E35" s="32"/>
      <c r="F35" s="40"/>
      <c r="G35" s="30" t="s">
        <v>72</v>
      </c>
      <c r="H35" s="31">
        <v>4960.48</v>
      </c>
      <c r="I35" s="74"/>
      <c r="J35" s="75">
        <v>2000</v>
      </c>
      <c r="K35" s="76" t="s">
        <v>162</v>
      </c>
      <c r="L35" s="77">
        <f t="shared" si="0"/>
        <v>14.38</v>
      </c>
      <c r="M35" s="77">
        <f t="shared" si="1"/>
        <v>14.88</v>
      </c>
      <c r="N35" s="78" t="s">
        <v>42</v>
      </c>
      <c r="O35" s="79">
        <f t="shared" si="2"/>
        <v>0.04277</v>
      </c>
      <c r="P35" s="80"/>
      <c r="Q35" s="80"/>
    </row>
    <row r="36" s="2" customFormat="1" ht="15" customHeight="1" spans="1:17">
      <c r="A36" s="32"/>
      <c r="B36" s="33"/>
      <c r="C36" s="33"/>
      <c r="D36" s="34"/>
      <c r="E36" s="32"/>
      <c r="F36" s="40"/>
      <c r="G36" s="36"/>
      <c r="H36" s="37"/>
      <c r="I36" s="74"/>
      <c r="J36" s="75">
        <v>2000</v>
      </c>
      <c r="K36" s="76" t="s">
        <v>163</v>
      </c>
      <c r="L36" s="77">
        <f t="shared" si="0"/>
        <v>14.38</v>
      </c>
      <c r="M36" s="77">
        <f t="shared" si="1"/>
        <v>14.88</v>
      </c>
      <c r="N36" s="78" t="s">
        <v>42</v>
      </c>
      <c r="O36" s="79">
        <f t="shared" si="2"/>
        <v>0.04277</v>
      </c>
      <c r="P36" s="80"/>
      <c r="Q36" s="80"/>
    </row>
    <row r="37" s="2" customFormat="1" ht="15" customHeight="1" spans="1:17">
      <c r="A37" s="32"/>
      <c r="B37" s="33"/>
      <c r="C37" s="33"/>
      <c r="D37" s="38"/>
      <c r="E37" s="32"/>
      <c r="F37" s="40"/>
      <c r="G37" s="36"/>
      <c r="H37" s="39"/>
      <c r="I37" s="74">
        <v>50</v>
      </c>
      <c r="J37" s="75">
        <v>1040</v>
      </c>
      <c r="K37" s="76" t="s">
        <v>164</v>
      </c>
      <c r="L37" s="77">
        <f t="shared" si="0"/>
        <v>7.4776</v>
      </c>
      <c r="M37" s="77">
        <f t="shared" si="1"/>
        <v>7.9776</v>
      </c>
      <c r="N37" s="78" t="s">
        <v>42</v>
      </c>
      <c r="O37" s="79">
        <f t="shared" si="2"/>
        <v>0.04277</v>
      </c>
      <c r="P37" s="80"/>
      <c r="Q37" s="80"/>
    </row>
    <row r="38" s="2" customFormat="1" ht="15" customHeight="1" spans="1:17">
      <c r="A38" s="32"/>
      <c r="B38" s="33"/>
      <c r="C38" s="33"/>
      <c r="D38" s="130" t="s">
        <v>165</v>
      </c>
      <c r="E38" s="32"/>
      <c r="F38" s="40"/>
      <c r="G38" s="30" t="s">
        <v>78</v>
      </c>
      <c r="H38" s="42">
        <v>140.7</v>
      </c>
      <c r="I38" s="74">
        <v>30</v>
      </c>
      <c r="J38" s="75">
        <v>171</v>
      </c>
      <c r="K38" s="76" t="s">
        <v>166</v>
      </c>
      <c r="L38" s="77">
        <f t="shared" si="0"/>
        <v>1.22949</v>
      </c>
      <c r="M38" s="77">
        <f t="shared" si="1"/>
        <v>1.72949</v>
      </c>
      <c r="N38" s="78" t="s">
        <v>76</v>
      </c>
      <c r="O38" s="79">
        <f>0.7*0.16*0.185</f>
        <v>0.02072</v>
      </c>
      <c r="P38" s="80"/>
      <c r="Q38" s="80"/>
    </row>
    <row r="39" s="2" customFormat="1" ht="15" customHeight="1" spans="1:17">
      <c r="A39" s="26" t="s">
        <v>34</v>
      </c>
      <c r="B39" s="43" t="s">
        <v>167</v>
      </c>
      <c r="C39" s="27" t="s">
        <v>36</v>
      </c>
      <c r="D39" s="132" t="s">
        <v>168</v>
      </c>
      <c r="E39" s="26" t="s">
        <v>38</v>
      </c>
      <c r="F39" s="45" t="s">
        <v>169</v>
      </c>
      <c r="G39" s="30" t="s">
        <v>40</v>
      </c>
      <c r="H39" s="46">
        <v>89.61</v>
      </c>
      <c r="I39" s="74">
        <v>30</v>
      </c>
      <c r="J39" s="81">
        <f>H39+H40+H41+90</f>
        <v>1087.04</v>
      </c>
      <c r="K39" s="133" t="s">
        <v>170</v>
      </c>
      <c r="L39" s="77">
        <f t="shared" si="0"/>
        <v>7.8158176</v>
      </c>
      <c r="M39" s="77">
        <f t="shared" si="1"/>
        <v>8.3158176</v>
      </c>
      <c r="N39" s="78" t="s">
        <v>42</v>
      </c>
      <c r="O39" s="79">
        <f t="shared" ref="O39:O60" si="3">0.7*0.26*0.235</f>
        <v>0.04277</v>
      </c>
      <c r="P39" s="80"/>
      <c r="Q39" s="80"/>
    </row>
    <row r="40" s="2" customFormat="1" ht="15" customHeight="1" spans="1:17">
      <c r="A40" s="32"/>
      <c r="B40" s="47"/>
      <c r="C40" s="33"/>
      <c r="D40" s="132" t="s">
        <v>171</v>
      </c>
      <c r="E40" s="32"/>
      <c r="F40" s="40"/>
      <c r="G40" s="30" t="s">
        <v>46</v>
      </c>
      <c r="H40" s="46">
        <v>330.63</v>
      </c>
      <c r="I40" s="74">
        <v>30</v>
      </c>
      <c r="J40" s="83"/>
      <c r="K40" s="84"/>
      <c r="L40" s="85"/>
      <c r="M40" s="85"/>
      <c r="N40" s="78" t="s">
        <v>42</v>
      </c>
      <c r="O40" s="79">
        <f t="shared" si="3"/>
        <v>0.04277</v>
      </c>
      <c r="P40" s="80"/>
      <c r="Q40" s="80"/>
    </row>
    <row r="41" s="2" customFormat="1" ht="15" customHeight="1" spans="1:17">
      <c r="A41" s="32"/>
      <c r="B41" s="47"/>
      <c r="C41" s="33"/>
      <c r="D41" s="132" t="s">
        <v>172</v>
      </c>
      <c r="E41" s="32"/>
      <c r="F41" s="40"/>
      <c r="G41" s="30" t="s">
        <v>59</v>
      </c>
      <c r="H41" s="46">
        <v>576.8</v>
      </c>
      <c r="I41" s="74">
        <v>30</v>
      </c>
      <c r="J41" s="83"/>
      <c r="K41" s="84"/>
      <c r="L41" s="85"/>
      <c r="M41" s="85"/>
      <c r="N41" s="78" t="s">
        <v>42</v>
      </c>
      <c r="O41" s="79">
        <f t="shared" si="3"/>
        <v>0.04277</v>
      </c>
      <c r="P41" s="80"/>
      <c r="Q41" s="80"/>
    </row>
    <row r="42" s="2" customFormat="1" ht="15" customHeight="1" spans="1:17">
      <c r="A42" s="32"/>
      <c r="B42" s="47"/>
      <c r="C42" s="33"/>
      <c r="D42" s="132" t="s">
        <v>173</v>
      </c>
      <c r="E42" s="32"/>
      <c r="F42" s="40"/>
      <c r="G42" s="30" t="s">
        <v>52</v>
      </c>
      <c r="H42" s="42">
        <v>545.9</v>
      </c>
      <c r="I42" s="74">
        <v>30</v>
      </c>
      <c r="J42" s="30">
        <f>H42+H43+H44+H45+120</f>
        <v>1394.01</v>
      </c>
      <c r="K42" s="86" t="s">
        <v>174</v>
      </c>
      <c r="L42" s="77">
        <f>J42*0.00719</f>
        <v>10.0229319</v>
      </c>
      <c r="M42" s="77">
        <f t="shared" ref="M42:M63" si="4">L42+0.5</f>
        <v>10.5229319</v>
      </c>
      <c r="N42" s="78" t="s">
        <v>42</v>
      </c>
      <c r="O42" s="79">
        <f t="shared" si="3"/>
        <v>0.04277</v>
      </c>
      <c r="P42" s="80"/>
      <c r="Q42" s="80"/>
    </row>
    <row r="43" s="2" customFormat="1" ht="15" customHeight="1" spans="1:17">
      <c r="A43" s="32"/>
      <c r="B43" s="47"/>
      <c r="C43" s="33"/>
      <c r="D43" s="132" t="s">
        <v>175</v>
      </c>
      <c r="E43" s="32"/>
      <c r="F43" s="40"/>
      <c r="G43" s="30" t="s">
        <v>66</v>
      </c>
      <c r="H43" s="42">
        <v>402.73</v>
      </c>
      <c r="I43" s="74">
        <v>30</v>
      </c>
      <c r="J43" s="36"/>
      <c r="K43" s="87"/>
      <c r="L43" s="85"/>
      <c r="M43" s="85"/>
      <c r="N43" s="78" t="s">
        <v>42</v>
      </c>
      <c r="O43" s="79">
        <f t="shared" si="3"/>
        <v>0.04277</v>
      </c>
      <c r="P43" s="80"/>
      <c r="Q43" s="80"/>
    </row>
    <row r="44" s="2" customFormat="1" ht="15" customHeight="1" spans="1:17">
      <c r="A44" s="32"/>
      <c r="B44" s="47"/>
      <c r="C44" s="33"/>
      <c r="D44" s="132" t="s">
        <v>176</v>
      </c>
      <c r="E44" s="32"/>
      <c r="F44" s="40"/>
      <c r="G44" s="30" t="s">
        <v>72</v>
      </c>
      <c r="H44" s="42">
        <v>222.48</v>
      </c>
      <c r="I44" s="74">
        <v>30</v>
      </c>
      <c r="J44" s="36"/>
      <c r="K44" s="87"/>
      <c r="L44" s="85"/>
      <c r="M44" s="85"/>
      <c r="N44" s="78" t="s">
        <v>42</v>
      </c>
      <c r="O44" s="79">
        <f t="shared" si="3"/>
        <v>0.04277</v>
      </c>
      <c r="P44" s="80"/>
      <c r="Q44" s="80"/>
    </row>
    <row r="45" s="2" customFormat="1" ht="15" customHeight="1" spans="1:17">
      <c r="A45" s="32"/>
      <c r="B45" s="47"/>
      <c r="C45" s="33"/>
      <c r="D45" s="130" t="s">
        <v>177</v>
      </c>
      <c r="E45" s="32"/>
      <c r="F45" s="40"/>
      <c r="G45" s="30" t="s">
        <v>78</v>
      </c>
      <c r="H45" s="42">
        <v>102.9</v>
      </c>
      <c r="I45" s="74">
        <v>30</v>
      </c>
      <c r="J45" s="88"/>
      <c r="K45" s="89"/>
      <c r="L45" s="85"/>
      <c r="M45" s="85"/>
      <c r="N45" s="78" t="s">
        <v>42</v>
      </c>
      <c r="O45" s="79">
        <f t="shared" si="3"/>
        <v>0.04277</v>
      </c>
      <c r="P45" s="80"/>
      <c r="Q45" s="80"/>
    </row>
    <row r="46" s="2" customFormat="1" ht="15" customHeight="1" spans="1:17">
      <c r="A46" s="26" t="s">
        <v>34</v>
      </c>
      <c r="B46" s="27" t="s">
        <v>116</v>
      </c>
      <c r="C46" s="27" t="s">
        <v>36</v>
      </c>
      <c r="D46" s="26"/>
      <c r="E46" s="26" t="s">
        <v>38</v>
      </c>
      <c r="F46" s="45"/>
      <c r="G46" s="48" t="s">
        <v>40</v>
      </c>
      <c r="H46" s="46">
        <v>19732.74</v>
      </c>
      <c r="I46" s="90"/>
      <c r="J46" s="90">
        <v>8400</v>
      </c>
      <c r="K46" s="76" t="s">
        <v>178</v>
      </c>
      <c r="L46" s="77">
        <f t="shared" ref="L46:L61" si="5">J46*0.00228</f>
        <v>19.152</v>
      </c>
      <c r="M46" s="77">
        <f t="shared" si="4"/>
        <v>19.652</v>
      </c>
      <c r="N46" s="78" t="s">
        <v>42</v>
      </c>
      <c r="O46" s="79">
        <f t="shared" si="3"/>
        <v>0.04277</v>
      </c>
      <c r="P46" s="80"/>
      <c r="Q46" s="80"/>
    </row>
    <row r="47" s="2" customFormat="1" ht="15" customHeight="1" spans="1:17">
      <c r="A47" s="32"/>
      <c r="B47" s="33"/>
      <c r="C47" s="33"/>
      <c r="D47" s="32"/>
      <c r="E47" s="32"/>
      <c r="F47" s="40"/>
      <c r="G47" s="30" t="s">
        <v>46</v>
      </c>
      <c r="H47" s="31">
        <v>28360.02</v>
      </c>
      <c r="I47" s="74"/>
      <c r="J47" s="74">
        <v>8400</v>
      </c>
      <c r="K47" s="76" t="s">
        <v>179</v>
      </c>
      <c r="L47" s="77">
        <f t="shared" si="5"/>
        <v>19.152</v>
      </c>
      <c r="M47" s="77">
        <f t="shared" si="4"/>
        <v>19.652</v>
      </c>
      <c r="N47" s="78" t="s">
        <v>42</v>
      </c>
      <c r="O47" s="79">
        <f t="shared" si="3"/>
        <v>0.04277</v>
      </c>
      <c r="P47" s="80"/>
      <c r="Q47" s="80"/>
    </row>
    <row r="48" s="2" customFormat="1" ht="15" customHeight="1" spans="1:17">
      <c r="A48" s="32"/>
      <c r="B48" s="33"/>
      <c r="C48" s="33"/>
      <c r="D48" s="32"/>
      <c r="E48" s="32"/>
      <c r="F48" s="40"/>
      <c r="G48" s="36"/>
      <c r="H48" s="37"/>
      <c r="I48" s="74"/>
      <c r="J48" s="74">
        <v>8400</v>
      </c>
      <c r="K48" s="76" t="s">
        <v>180</v>
      </c>
      <c r="L48" s="77">
        <f t="shared" si="5"/>
        <v>19.152</v>
      </c>
      <c r="M48" s="77">
        <f t="shared" si="4"/>
        <v>19.652</v>
      </c>
      <c r="N48" s="78" t="s">
        <v>42</v>
      </c>
      <c r="O48" s="79">
        <f t="shared" si="3"/>
        <v>0.04277</v>
      </c>
      <c r="P48" s="80"/>
      <c r="Q48" s="80"/>
    </row>
    <row r="49" s="2" customFormat="1" ht="15" customHeight="1" spans="1:17">
      <c r="A49" s="32"/>
      <c r="B49" s="33"/>
      <c r="C49" s="33"/>
      <c r="D49" s="32"/>
      <c r="E49" s="32"/>
      <c r="F49" s="40"/>
      <c r="G49" s="36"/>
      <c r="H49" s="37"/>
      <c r="I49" s="74"/>
      <c r="J49" s="74">
        <v>8400</v>
      </c>
      <c r="K49" s="76" t="s">
        <v>181</v>
      </c>
      <c r="L49" s="77">
        <f t="shared" si="5"/>
        <v>19.152</v>
      </c>
      <c r="M49" s="77">
        <f t="shared" si="4"/>
        <v>19.652</v>
      </c>
      <c r="N49" s="78" t="s">
        <v>42</v>
      </c>
      <c r="O49" s="79">
        <f t="shared" si="3"/>
        <v>0.04277</v>
      </c>
      <c r="P49" s="80"/>
      <c r="Q49" s="80"/>
    </row>
    <row r="50" s="2" customFormat="1" ht="15" customHeight="1" spans="1:17">
      <c r="A50" s="32"/>
      <c r="B50" s="33"/>
      <c r="C50" s="33"/>
      <c r="D50" s="32"/>
      <c r="E50" s="32"/>
      <c r="F50" s="40"/>
      <c r="G50" s="36"/>
      <c r="H50" s="39"/>
      <c r="I50" s="74">
        <v>340</v>
      </c>
      <c r="J50" s="74">
        <v>3500</v>
      </c>
      <c r="K50" s="76" t="s">
        <v>182</v>
      </c>
      <c r="L50" s="77">
        <f t="shared" si="5"/>
        <v>7.98</v>
      </c>
      <c r="M50" s="77">
        <f t="shared" si="4"/>
        <v>8.48</v>
      </c>
      <c r="N50" s="78" t="s">
        <v>42</v>
      </c>
      <c r="O50" s="79">
        <f t="shared" si="3"/>
        <v>0.04277</v>
      </c>
      <c r="P50" s="80"/>
      <c r="Q50" s="80"/>
    </row>
    <row r="51" s="2" customFormat="1" ht="15" customHeight="1" spans="1:17">
      <c r="A51" s="32"/>
      <c r="B51" s="33"/>
      <c r="C51" s="33"/>
      <c r="D51" s="32"/>
      <c r="E51" s="32"/>
      <c r="F51" s="40"/>
      <c r="G51" s="30" t="s">
        <v>52</v>
      </c>
      <c r="H51" s="31">
        <v>32047.38</v>
      </c>
      <c r="I51" s="74"/>
      <c r="J51" s="74">
        <v>8400</v>
      </c>
      <c r="K51" s="76" t="s">
        <v>183</v>
      </c>
      <c r="L51" s="77">
        <f t="shared" si="5"/>
        <v>19.152</v>
      </c>
      <c r="M51" s="77">
        <f t="shared" si="4"/>
        <v>19.652</v>
      </c>
      <c r="N51" s="78" t="s">
        <v>42</v>
      </c>
      <c r="O51" s="79">
        <f t="shared" si="3"/>
        <v>0.04277</v>
      </c>
      <c r="P51" s="80"/>
      <c r="Q51" s="80"/>
    </row>
    <row r="52" s="2" customFormat="1" ht="15" customHeight="1" spans="1:17">
      <c r="A52" s="32"/>
      <c r="B52" s="33"/>
      <c r="C52" s="33"/>
      <c r="D52" s="32"/>
      <c r="E52" s="32"/>
      <c r="F52" s="40"/>
      <c r="G52" s="36"/>
      <c r="H52" s="37"/>
      <c r="I52" s="74"/>
      <c r="J52" s="74">
        <v>8400</v>
      </c>
      <c r="K52" s="76" t="s">
        <v>184</v>
      </c>
      <c r="L52" s="77">
        <f t="shared" si="5"/>
        <v>19.152</v>
      </c>
      <c r="M52" s="77">
        <f t="shared" si="4"/>
        <v>19.652</v>
      </c>
      <c r="N52" s="78" t="s">
        <v>42</v>
      </c>
      <c r="O52" s="79">
        <f t="shared" si="3"/>
        <v>0.04277</v>
      </c>
      <c r="P52" s="80"/>
      <c r="Q52" s="80"/>
    </row>
    <row r="53" s="2" customFormat="1" ht="15" customHeight="1" spans="1:17">
      <c r="A53" s="32"/>
      <c r="B53" s="33"/>
      <c r="C53" s="33"/>
      <c r="D53" s="32"/>
      <c r="E53" s="32"/>
      <c r="F53" s="40"/>
      <c r="G53" s="36"/>
      <c r="H53" s="39"/>
      <c r="I53" s="74"/>
      <c r="J53" s="74">
        <v>8400</v>
      </c>
      <c r="K53" s="76" t="s">
        <v>185</v>
      </c>
      <c r="L53" s="77">
        <f t="shared" si="5"/>
        <v>19.152</v>
      </c>
      <c r="M53" s="77">
        <f t="shared" si="4"/>
        <v>19.652</v>
      </c>
      <c r="N53" s="78" t="s">
        <v>42</v>
      </c>
      <c r="O53" s="79">
        <f t="shared" si="3"/>
        <v>0.04277</v>
      </c>
      <c r="P53" s="80"/>
      <c r="Q53" s="80"/>
    </row>
    <row r="54" s="2" customFormat="1" ht="15" customHeight="1" spans="1:17">
      <c r="A54" s="32"/>
      <c r="B54" s="33"/>
      <c r="C54" s="33"/>
      <c r="D54" s="32"/>
      <c r="E54" s="32"/>
      <c r="F54" s="40"/>
      <c r="G54" s="30" t="s">
        <v>59</v>
      </c>
      <c r="H54" s="31">
        <v>35182.86</v>
      </c>
      <c r="I54" s="74"/>
      <c r="J54" s="74">
        <v>8400</v>
      </c>
      <c r="K54" s="76" t="s">
        <v>186</v>
      </c>
      <c r="L54" s="77">
        <f t="shared" si="5"/>
        <v>19.152</v>
      </c>
      <c r="M54" s="77">
        <f t="shared" si="4"/>
        <v>19.652</v>
      </c>
      <c r="N54" s="78" t="s">
        <v>42</v>
      </c>
      <c r="O54" s="79">
        <f t="shared" si="3"/>
        <v>0.04277</v>
      </c>
      <c r="P54" s="80"/>
      <c r="Q54" s="80"/>
    </row>
    <row r="55" s="2" customFormat="1" ht="15" customHeight="1" spans="1:17">
      <c r="A55" s="32"/>
      <c r="B55" s="33"/>
      <c r="C55" s="33"/>
      <c r="D55" s="32"/>
      <c r="E55" s="32"/>
      <c r="F55" s="40"/>
      <c r="G55" s="36"/>
      <c r="H55" s="39"/>
      <c r="I55" s="74"/>
      <c r="J55" s="74">
        <v>8400</v>
      </c>
      <c r="K55" s="76" t="s">
        <v>187</v>
      </c>
      <c r="L55" s="77">
        <f t="shared" si="5"/>
        <v>19.152</v>
      </c>
      <c r="M55" s="77">
        <f t="shared" si="4"/>
        <v>19.652</v>
      </c>
      <c r="N55" s="78" t="s">
        <v>42</v>
      </c>
      <c r="O55" s="79">
        <f t="shared" si="3"/>
        <v>0.04277</v>
      </c>
      <c r="P55" s="80"/>
      <c r="Q55" s="80"/>
    </row>
    <row r="56" s="2" customFormat="1" ht="15" customHeight="1" spans="1:17">
      <c r="A56" s="32"/>
      <c r="B56" s="33"/>
      <c r="C56" s="33"/>
      <c r="D56" s="32"/>
      <c r="E56" s="32"/>
      <c r="F56" s="40"/>
      <c r="G56" s="30" t="s">
        <v>66</v>
      </c>
      <c r="H56" s="31">
        <v>23545.8</v>
      </c>
      <c r="I56" s="74"/>
      <c r="J56" s="74">
        <v>8400</v>
      </c>
      <c r="K56" s="76" t="s">
        <v>188</v>
      </c>
      <c r="L56" s="77">
        <f t="shared" si="5"/>
        <v>19.152</v>
      </c>
      <c r="M56" s="77">
        <f t="shared" si="4"/>
        <v>19.652</v>
      </c>
      <c r="N56" s="78" t="s">
        <v>42</v>
      </c>
      <c r="O56" s="79">
        <f t="shared" si="3"/>
        <v>0.04277</v>
      </c>
      <c r="P56" s="80"/>
      <c r="Q56" s="80"/>
    </row>
    <row r="57" s="2" customFormat="1" ht="15" customHeight="1" spans="1:17">
      <c r="A57" s="32"/>
      <c r="B57" s="33"/>
      <c r="C57" s="33"/>
      <c r="D57" s="32"/>
      <c r="E57" s="32"/>
      <c r="F57" s="40"/>
      <c r="G57" s="36"/>
      <c r="H57" s="37"/>
      <c r="I57" s="74"/>
      <c r="J57" s="74">
        <v>8400</v>
      </c>
      <c r="K57" s="76" t="s">
        <v>189</v>
      </c>
      <c r="L57" s="77">
        <f t="shared" si="5"/>
        <v>19.152</v>
      </c>
      <c r="M57" s="77">
        <f t="shared" si="4"/>
        <v>19.652</v>
      </c>
      <c r="N57" s="78" t="s">
        <v>42</v>
      </c>
      <c r="O57" s="79">
        <f t="shared" si="3"/>
        <v>0.04277</v>
      </c>
      <c r="P57" s="80"/>
      <c r="Q57" s="80"/>
    </row>
    <row r="58" s="2" customFormat="1" ht="15" customHeight="1" spans="1:17">
      <c r="A58" s="32"/>
      <c r="B58" s="33"/>
      <c r="C58" s="33"/>
      <c r="D58" s="32"/>
      <c r="E58" s="32"/>
      <c r="F58" s="40"/>
      <c r="G58" s="36"/>
      <c r="H58" s="39"/>
      <c r="I58" s="74">
        <v>254</v>
      </c>
      <c r="J58" s="74">
        <v>7000</v>
      </c>
      <c r="K58" s="76" t="s">
        <v>190</v>
      </c>
      <c r="L58" s="77">
        <f t="shared" si="5"/>
        <v>15.96</v>
      </c>
      <c r="M58" s="77">
        <f t="shared" si="4"/>
        <v>16.46</v>
      </c>
      <c r="N58" s="78" t="s">
        <v>42</v>
      </c>
      <c r="O58" s="79">
        <f t="shared" si="3"/>
        <v>0.04277</v>
      </c>
      <c r="P58" s="80"/>
      <c r="Q58" s="80"/>
    </row>
    <row r="59" s="2" customFormat="1" ht="15" customHeight="1" spans="1:16">
      <c r="A59" s="32"/>
      <c r="B59" s="33"/>
      <c r="C59" s="33"/>
      <c r="D59" s="32"/>
      <c r="E59" s="32"/>
      <c r="F59" s="40"/>
      <c r="G59" s="48" t="s">
        <v>72</v>
      </c>
      <c r="H59" s="46">
        <v>14538.45</v>
      </c>
      <c r="I59" s="90"/>
      <c r="J59" s="90">
        <v>8400</v>
      </c>
      <c r="K59" s="76" t="s">
        <v>191</v>
      </c>
      <c r="L59" s="77">
        <f t="shared" si="5"/>
        <v>19.152</v>
      </c>
      <c r="M59" s="77">
        <f t="shared" si="4"/>
        <v>19.652</v>
      </c>
      <c r="N59" s="78" t="s">
        <v>42</v>
      </c>
      <c r="O59" s="79">
        <f t="shared" si="3"/>
        <v>0.04277</v>
      </c>
      <c r="P59" s="80"/>
    </row>
    <row r="60" s="2" customFormat="1" ht="15" customHeight="1" spans="1:16">
      <c r="A60" s="32"/>
      <c r="B60" s="33"/>
      <c r="C60" s="33"/>
      <c r="D60" s="32"/>
      <c r="E60" s="32"/>
      <c r="F60" s="40"/>
      <c r="G60" s="48"/>
      <c r="H60" s="46"/>
      <c r="I60" s="90">
        <v>162</v>
      </c>
      <c r="J60" s="90">
        <v>6300</v>
      </c>
      <c r="K60" s="76" t="s">
        <v>192</v>
      </c>
      <c r="L60" s="77">
        <f t="shared" si="5"/>
        <v>14.364</v>
      </c>
      <c r="M60" s="77">
        <f t="shared" si="4"/>
        <v>14.864</v>
      </c>
      <c r="N60" s="78" t="s">
        <v>42</v>
      </c>
      <c r="O60" s="79">
        <f t="shared" si="3"/>
        <v>0.04277</v>
      </c>
      <c r="P60" s="80"/>
    </row>
    <row r="61" s="2" customFormat="1" ht="15" customHeight="1" spans="1:17">
      <c r="A61" s="32"/>
      <c r="B61" s="33"/>
      <c r="C61" s="33"/>
      <c r="D61" s="32"/>
      <c r="E61" s="32"/>
      <c r="F61" s="40"/>
      <c r="G61" s="30" t="s">
        <v>78</v>
      </c>
      <c r="H61" s="42">
        <v>467.25</v>
      </c>
      <c r="I61" s="74">
        <v>30</v>
      </c>
      <c r="J61" s="74">
        <v>500</v>
      </c>
      <c r="K61" s="76" t="s">
        <v>193</v>
      </c>
      <c r="L61" s="77">
        <f t="shared" si="5"/>
        <v>1.14</v>
      </c>
      <c r="M61" s="77">
        <f t="shared" si="4"/>
        <v>1.64</v>
      </c>
      <c r="N61" s="78" t="s">
        <v>76</v>
      </c>
      <c r="O61" s="79">
        <f>0.7*0.16*0.185</f>
        <v>0.02072</v>
      </c>
      <c r="P61" s="80"/>
      <c r="Q61" s="80"/>
    </row>
    <row r="62" s="2" customFormat="1" ht="15" customHeight="1" spans="1:17">
      <c r="A62" s="26"/>
      <c r="B62" s="27" t="s">
        <v>194</v>
      </c>
      <c r="C62" s="27"/>
      <c r="D62" s="26"/>
      <c r="E62" s="49"/>
      <c r="F62" s="50"/>
      <c r="G62" s="30"/>
      <c r="H62" s="51">
        <v>301548</v>
      </c>
      <c r="I62" s="91"/>
      <c r="J62" s="74">
        <v>172800</v>
      </c>
      <c r="K62" s="76" t="s">
        <v>195</v>
      </c>
      <c r="L62" s="77">
        <f>J62*0.00239</f>
        <v>412.992</v>
      </c>
      <c r="M62" s="77">
        <f t="shared" si="4"/>
        <v>413.492</v>
      </c>
      <c r="N62" s="92" t="s">
        <v>196</v>
      </c>
      <c r="O62" s="79">
        <f>0.35*0.35*0.31</f>
        <v>0.037975</v>
      </c>
      <c r="P62" s="80"/>
      <c r="Q62" s="80"/>
    </row>
    <row r="63" s="2" customFormat="1" ht="15" customHeight="1" spans="1:17">
      <c r="A63" s="32"/>
      <c r="B63" s="33"/>
      <c r="C63" s="33"/>
      <c r="D63" s="32"/>
      <c r="E63" s="52"/>
      <c r="F63" s="53"/>
      <c r="G63" s="36"/>
      <c r="H63" s="54"/>
      <c r="I63" s="91">
        <v>1000</v>
      </c>
      <c r="J63" s="93">
        <v>130000</v>
      </c>
      <c r="K63" s="76" t="s">
        <v>197</v>
      </c>
      <c r="L63" s="94">
        <f>45*0.463</f>
        <v>20.835</v>
      </c>
      <c r="M63" s="77">
        <f t="shared" si="4"/>
        <v>21.335</v>
      </c>
      <c r="N63" s="92" t="s">
        <v>196</v>
      </c>
      <c r="O63" s="79">
        <f>0.35*0.35*0.31</f>
        <v>0.037975</v>
      </c>
      <c r="P63" s="80"/>
      <c r="Q63" s="80"/>
    </row>
    <row r="64" s="2" customFormat="1" ht="15" customHeight="1" spans="1:17">
      <c r="A64" s="55"/>
      <c r="B64" s="56"/>
      <c r="C64" s="56"/>
      <c r="D64" s="55"/>
      <c r="E64" s="55"/>
      <c r="F64" s="57"/>
      <c r="G64" s="58"/>
      <c r="H64" s="59"/>
      <c r="I64" s="95"/>
      <c r="J64" s="96"/>
      <c r="K64" s="97"/>
      <c r="L64" s="98"/>
      <c r="M64" s="98"/>
      <c r="N64" s="99"/>
      <c r="O64" s="100"/>
      <c r="P64" s="101"/>
      <c r="Q64" s="101"/>
    </row>
    <row r="65" s="2" customFormat="1" ht="23" customHeight="1" spans="1:17">
      <c r="A65" s="102"/>
      <c r="B65" s="103"/>
      <c r="C65" s="103"/>
      <c r="D65" s="102"/>
      <c r="E65" s="102"/>
      <c r="F65" s="104"/>
      <c r="G65" s="105"/>
      <c r="H65" s="106"/>
      <c r="I65" s="107"/>
      <c r="J65" s="106">
        <f t="shared" ref="J65:M65" si="6">SUM(J8:J63)</f>
        <v>481044.51</v>
      </c>
      <c r="K65" s="108" t="s">
        <v>198</v>
      </c>
      <c r="L65" s="70">
        <f t="shared" si="6"/>
        <v>1135.5340269</v>
      </c>
      <c r="M65" s="70">
        <f t="shared" si="6"/>
        <v>1161.0340269</v>
      </c>
      <c r="N65" s="109"/>
      <c r="O65" s="70">
        <f>SUM(O8:O63)</f>
        <v>2.34143</v>
      </c>
      <c r="P65" s="71"/>
      <c r="Q65" s="71"/>
    </row>
    <row r="66" s="1" customFormat="1" ht="15" spans="8:17">
      <c r="H66" s="17"/>
      <c r="I66" s="17"/>
      <c r="J66" s="110"/>
      <c r="K66" s="111"/>
      <c r="L66" s="65"/>
      <c r="M66" s="65"/>
      <c r="O66" s="61"/>
      <c r="P66" s="61"/>
      <c r="Q66" s="61"/>
    </row>
    <row r="68" s="1" customFormat="1" ht="15" spans="8:17">
      <c r="H68" s="17"/>
      <c r="I68" s="64"/>
      <c r="J68" s="17"/>
      <c r="K68" s="66"/>
      <c r="L68" s="65"/>
      <c r="M68" s="65"/>
      <c r="O68" s="61"/>
      <c r="P68" s="61"/>
      <c r="Q68" s="61"/>
    </row>
  </sheetData>
  <mergeCells count="60">
    <mergeCell ref="A1:N1"/>
    <mergeCell ref="A2:N2"/>
    <mergeCell ref="G3:H3"/>
    <mergeCell ref="A8:A38"/>
    <mergeCell ref="A39:A45"/>
    <mergeCell ref="A46:A61"/>
    <mergeCell ref="A62:A63"/>
    <mergeCell ref="B8:B38"/>
    <mergeCell ref="B39:B45"/>
    <mergeCell ref="B46:B61"/>
    <mergeCell ref="B62:B63"/>
    <mergeCell ref="C8:C38"/>
    <mergeCell ref="C39:C45"/>
    <mergeCell ref="C46:C61"/>
    <mergeCell ref="C62:C63"/>
    <mergeCell ref="D8:D11"/>
    <mergeCell ref="D17:D22"/>
    <mergeCell ref="D23:D30"/>
    <mergeCell ref="D31:D34"/>
    <mergeCell ref="D35:D37"/>
    <mergeCell ref="D46:D61"/>
    <mergeCell ref="D62:D63"/>
    <mergeCell ref="E8:E38"/>
    <mergeCell ref="E39:E45"/>
    <mergeCell ref="E46:E61"/>
    <mergeCell ref="E62:E63"/>
    <mergeCell ref="F8:F38"/>
    <mergeCell ref="F39:F45"/>
    <mergeCell ref="F46:F61"/>
    <mergeCell ref="F62:F63"/>
    <mergeCell ref="G8:G11"/>
    <mergeCell ref="G12:G16"/>
    <mergeCell ref="G17:G22"/>
    <mergeCell ref="G23:G30"/>
    <mergeCell ref="G31:G34"/>
    <mergeCell ref="G35:G37"/>
    <mergeCell ref="G47:G50"/>
    <mergeCell ref="G51:G53"/>
    <mergeCell ref="G54:G55"/>
    <mergeCell ref="G56:G58"/>
    <mergeCell ref="G62:G63"/>
    <mergeCell ref="H8:H11"/>
    <mergeCell ref="H12:H16"/>
    <mergeCell ref="H17:H22"/>
    <mergeCell ref="H23:H30"/>
    <mergeCell ref="H31:H34"/>
    <mergeCell ref="H35:H37"/>
    <mergeCell ref="H47:H50"/>
    <mergeCell ref="H51:H53"/>
    <mergeCell ref="H54:H55"/>
    <mergeCell ref="H56:H58"/>
    <mergeCell ref="H62:H63"/>
    <mergeCell ref="J39:J41"/>
    <mergeCell ref="J42:J45"/>
    <mergeCell ref="K39:K41"/>
    <mergeCell ref="K42:K45"/>
    <mergeCell ref="L39:L41"/>
    <mergeCell ref="L42:L45"/>
    <mergeCell ref="M39:M41"/>
    <mergeCell ref="M42:M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FT06116单</vt:lpstr>
      <vt:lpstr>FT06116单2025.9.10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2025-09-10T10:52:35Z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E120E14C4741494B8A36276B41D2C7EF_12</vt:lpwstr>
  </property>
</Properties>
</file>