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1"/>
  </bookViews>
  <sheets>
    <sheet name="FT6117 美国单 CSSH18608894 第一批 " sheetId="8" r:id="rId1"/>
    <sheet name="FT6117 美国单 CSSH18608894 第二批 " sheetId="9" r:id="rId2"/>
    <sheet name="通用款" sheetId="10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'FT6117 美国单 CSSH18608894 第一批 '!$A$1:$O$65</definedName>
  </definedNames>
  <calcPr calcId="144525" concurrentCalc="0"/>
</workbook>
</file>

<file path=xl/sharedStrings.xml><?xml version="1.0" encoding="utf-8"?>
<sst xmlns="http://schemas.openxmlformats.org/spreadsheetml/2006/main" count="404" uniqueCount="187">
  <si>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</si>
  <si>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</si>
  <si>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</si>
  <si>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2025.11.18</t>
  </si>
  <si>
    <t>车牌</t>
  </si>
  <si>
    <t>陈秉 13270077849
金信恒服饰
江苏省苏州市常熟市古里镇金湖路 18号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</si>
  <si>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</si>
  <si>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</si>
  <si>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</si>
  <si>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</si>
  <si>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</si>
  <si>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</si>
  <si>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</si>
  <si>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</si>
  <si>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</si>
  <si>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</si>
  <si>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</si>
  <si>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</si>
  <si>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</si>
  <si>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</si>
  <si>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</si>
  <si>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</si>
  <si>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</si>
  <si>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</si>
  <si>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</si>
  <si>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</si>
  <si>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</si>
  <si>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</si>
  <si>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</si>
  <si>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</si>
  <si>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</si>
  <si>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</si>
  <si>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</si>
  <si>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</si>
  <si>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P25111016    </t>
  </si>
  <si>
    <t xml:space="preserve">CSSH18608894B  </t>
  </si>
  <si>
    <r>
      <rPr>
        <sz val="10"/>
        <color rgb="FF000000"/>
        <rFont val="Calibri"/>
        <charset val="134"/>
      </rPr>
      <t xml:space="preserve">FT6117 </t>
    </r>
    <r>
      <rPr>
        <sz val="10"/>
        <color rgb="FF000000"/>
        <rFont val="宋体"/>
        <charset val="134"/>
      </rPr>
      <t>美国单</t>
    </r>
  </si>
  <si>
    <t xml:space="preserve">S25110293 </t>
  </si>
  <si>
    <t>黑底白叶子  腰封</t>
  </si>
  <si>
    <t>XS</t>
  </si>
  <si>
    <t>1/56</t>
  </si>
  <si>
    <t>700*160*185</t>
  </si>
  <si>
    <t>第一个板</t>
  </si>
  <si>
    <t>S</t>
  </si>
  <si>
    <t>2/56</t>
  </si>
  <si>
    <t>700*260*205</t>
  </si>
  <si>
    <t>3/56</t>
  </si>
  <si>
    <t>4/56</t>
  </si>
  <si>
    <t>5/56</t>
  </si>
  <si>
    <t>6/56</t>
  </si>
  <si>
    <t>7/56</t>
  </si>
  <si>
    <t>8/56</t>
  </si>
  <si>
    <t>9/56</t>
  </si>
  <si>
    <t>10/56</t>
  </si>
  <si>
    <t>11/56</t>
  </si>
  <si>
    <t>12/56</t>
  </si>
  <si>
    <t>M</t>
  </si>
  <si>
    <t>13/56</t>
  </si>
  <si>
    <t>14/56</t>
  </si>
  <si>
    <t>15/56</t>
  </si>
  <si>
    <t>16/56</t>
  </si>
  <si>
    <t>17/56</t>
  </si>
  <si>
    <t>18/56</t>
  </si>
  <si>
    <t>19/56</t>
  </si>
  <si>
    <t>20/56</t>
  </si>
  <si>
    <t>21/56</t>
  </si>
  <si>
    <t>22/56</t>
  </si>
  <si>
    <t>23/56</t>
  </si>
  <si>
    <t>24/56</t>
  </si>
  <si>
    <t>25/56</t>
  </si>
  <si>
    <t>26/56</t>
  </si>
  <si>
    <t>L</t>
  </si>
  <si>
    <t>27/56</t>
  </si>
  <si>
    <t>28/56</t>
  </si>
  <si>
    <t>29/56</t>
  </si>
  <si>
    <t>第二个板</t>
  </si>
  <si>
    <t>30/56</t>
  </si>
  <si>
    <t>31/56</t>
  </si>
  <si>
    <t>32/56</t>
  </si>
  <si>
    <t>33/56</t>
  </si>
  <si>
    <t>34/56</t>
  </si>
  <si>
    <t>35/56</t>
  </si>
  <si>
    <t>36/56</t>
  </si>
  <si>
    <t>37/56</t>
  </si>
  <si>
    <t>38/56</t>
  </si>
  <si>
    <t>XL</t>
  </si>
  <si>
    <t>39/56</t>
  </si>
  <si>
    <t>40/56</t>
  </si>
  <si>
    <t>41/56</t>
  </si>
  <si>
    <t>42/56</t>
  </si>
  <si>
    <t>43/56</t>
  </si>
  <si>
    <t>44/56</t>
  </si>
  <si>
    <t xml:space="preserve">P25111016 </t>
  </si>
  <si>
    <t>CSSH18608894</t>
  </si>
  <si>
    <t>S25110293</t>
  </si>
  <si>
    <t>尺码条</t>
  </si>
  <si>
    <t>45/56</t>
  </si>
  <si>
    <t>46/56</t>
  </si>
  <si>
    <t>47/56</t>
  </si>
  <si>
    <t>48/56</t>
  </si>
  <si>
    <t>49/56</t>
  </si>
  <si>
    <t>50/56</t>
  </si>
  <si>
    <t>51/56</t>
  </si>
  <si>
    <t>52/56</t>
  </si>
  <si>
    <t>53/56</t>
  </si>
  <si>
    <t>54/56</t>
  </si>
  <si>
    <r>
      <rPr>
        <sz val="10"/>
        <rFont val="宋体"/>
        <charset val="134"/>
      </rPr>
      <t>圆贴</t>
    </r>
    <r>
      <rPr>
        <sz val="10"/>
        <rFont val="Calibri"/>
        <charset val="134"/>
      </rPr>
      <t xml:space="preserve"> </t>
    </r>
  </si>
  <si>
    <t>55/56</t>
  </si>
  <si>
    <t>350*350*310</t>
  </si>
  <si>
    <t>56/56</t>
  </si>
  <si>
    <t>56箱</t>
  </si>
  <si>
    <t xml:space="preserve"> </t>
  </si>
  <si>
    <t>2025.11.22</t>
  </si>
  <si>
    <t>CSSH18608894 A</t>
  </si>
  <si>
    <t>白底花朵 腰封</t>
  </si>
  <si>
    <t>1/61</t>
  </si>
  <si>
    <t>2/61</t>
  </si>
  <si>
    <t>3/61</t>
  </si>
  <si>
    <t>4/61</t>
  </si>
  <si>
    <t>5/61</t>
  </si>
  <si>
    <t>6/61</t>
  </si>
  <si>
    <t>7/61</t>
  </si>
  <si>
    <t>8/61</t>
  </si>
  <si>
    <t>9/61</t>
  </si>
  <si>
    <t>10/61</t>
  </si>
  <si>
    <t>11/61</t>
  </si>
  <si>
    <t>12/61</t>
  </si>
  <si>
    <t>13/61</t>
  </si>
  <si>
    <t>14/61</t>
  </si>
  <si>
    <t>15/61</t>
  </si>
  <si>
    <t>16/61</t>
  </si>
  <si>
    <t>17/61</t>
  </si>
  <si>
    <t>18/61</t>
  </si>
  <si>
    <t>19/61</t>
  </si>
  <si>
    <t>20/61</t>
  </si>
  <si>
    <t>21/61</t>
  </si>
  <si>
    <t>22/61</t>
  </si>
  <si>
    <t>23/61</t>
  </si>
  <si>
    <t>24/61</t>
  </si>
  <si>
    <t>25/61</t>
  </si>
  <si>
    <t>26/61</t>
  </si>
  <si>
    <t>27/61</t>
  </si>
  <si>
    <t>28/61</t>
  </si>
  <si>
    <t>29/61</t>
  </si>
  <si>
    <t>30/61</t>
  </si>
  <si>
    <t>31/61</t>
  </si>
  <si>
    <t>32/61</t>
  </si>
  <si>
    <t>33/61</t>
  </si>
  <si>
    <t>34/61</t>
  </si>
  <si>
    <t>35/61</t>
  </si>
  <si>
    <t>36/61</t>
  </si>
  <si>
    <t>37/61</t>
  </si>
  <si>
    <t>38/61</t>
  </si>
  <si>
    <t>39/61</t>
  </si>
  <si>
    <t>40/61</t>
  </si>
  <si>
    <t>41/61</t>
  </si>
  <si>
    <t>42/61</t>
  </si>
  <si>
    <t>43/61</t>
  </si>
  <si>
    <t>44/61</t>
  </si>
  <si>
    <t xml:space="preserve">P25111016  </t>
  </si>
  <si>
    <t>FT6117 美国单</t>
  </si>
  <si>
    <t>45/61</t>
  </si>
  <si>
    <t>46/61</t>
  </si>
  <si>
    <t>47/61</t>
  </si>
  <si>
    <t>48/61</t>
  </si>
  <si>
    <t>49/61</t>
  </si>
  <si>
    <t>50/61</t>
  </si>
  <si>
    <t>51/61</t>
  </si>
  <si>
    <t>52/61</t>
  </si>
  <si>
    <t>53/61</t>
  </si>
  <si>
    <t>54/61</t>
  </si>
  <si>
    <t>55/61</t>
  </si>
  <si>
    <t>56/61</t>
  </si>
  <si>
    <t>57/61</t>
  </si>
  <si>
    <t>58/61</t>
  </si>
  <si>
    <t>59/61</t>
  </si>
  <si>
    <t>60/61</t>
  </si>
  <si>
    <t>61/61</t>
  </si>
  <si>
    <r>
      <rPr>
        <sz val="10"/>
        <rFont val="Calibri"/>
        <charset val="134"/>
      </rPr>
      <t>61</t>
    </r>
    <r>
      <rPr>
        <sz val="10"/>
        <rFont val="宋体"/>
        <charset val="134"/>
      </rPr>
      <t>箱</t>
    </r>
  </si>
  <si>
    <t>2025.11.21</t>
  </si>
  <si>
    <t xml:space="preserve">P25111016     </t>
  </si>
  <si>
    <t xml:space="preserve">CSSH18608894D  </t>
  </si>
  <si>
    <t>黑底白叶子通用腰封</t>
  </si>
  <si>
    <t>1/1</t>
  </si>
  <si>
    <r>
      <rPr>
        <b/>
        <sz val="10"/>
        <color rgb="FFFF0000"/>
        <rFont val="宋体"/>
        <charset val="134"/>
      </rPr>
      <t>通用款的腰封和尺码条可以装在一个箱子里，外箱上注明写上</t>
    </r>
    <r>
      <rPr>
        <b/>
        <sz val="10"/>
        <color rgb="FFFF0000"/>
        <rFont val="Calibri"/>
        <charset val="134"/>
      </rPr>
      <t>TO MAY</t>
    </r>
  </si>
  <si>
    <t xml:space="preserve">P25111016   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</si>
  <si>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箱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</si>
</sst>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yyyy\-mm\-dd"/>
    <numFmt numFmtId="179" formatCode="0_ "/>
    <numFmt numFmtId="180" formatCode="0.000_ "/>
    <numFmt numFmtId="181" formatCode="0.00_);[Red]\(0.00\)"/>
  </numFmts>
  <fonts count="4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Calibri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0" fillId="0" borderId="0"/>
    <xf numFmtId="0" fontId="37" fillId="0" borderId="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11" applyNumberFormat="0" applyAlignment="0" applyProtection="0">
      <alignment vertical="center"/>
    </xf>
    <xf numFmtId="0" fontId="39" fillId="13" borderId="7" applyNumberFormat="0" applyAlignment="0" applyProtection="0">
      <alignment vertical="center"/>
    </xf>
    <xf numFmtId="0" fontId="40" fillId="14" borderId="12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5" fillId="0" borderId="0"/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6" fillId="0" borderId="0"/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5" fillId="0" borderId="0"/>
    <xf numFmtId="0" fontId="4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78" fontId="10" fillId="0" borderId="1" xfId="53" applyNumberFormat="1" applyFont="1" applyFill="1" applyBorder="1" applyAlignment="1">
      <alignment horizontal="center" vertical="center" wrapText="1"/>
    </xf>
    <xf numFmtId="177" fontId="10" fillId="0" borderId="1" xfId="53" applyNumberFormat="1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15" fontId="10" fillId="0" borderId="1" xfId="53" applyNumberFormat="1" applyFont="1" applyFill="1" applyBorder="1" applyAlignment="1">
      <alignment horizontal="center" vertical="center" wrapText="1"/>
    </xf>
    <xf numFmtId="15" fontId="11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53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79" fontId="15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53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9" fontId="17" fillId="2" borderId="3" xfId="0" applyNumberFormat="1" applyFont="1" applyFill="1" applyBorder="1" applyAlignment="1">
      <alignment horizontal="center" vertical="center"/>
    </xf>
    <xf numFmtId="179" fontId="18" fillId="0" borderId="5" xfId="2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53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10" fillId="0" borderId="6" xfId="53" applyNumberFormat="1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176" fontId="10" fillId="0" borderId="1" xfId="53" applyNumberFormat="1" applyFont="1" applyFill="1" applyBorder="1" applyAlignment="1">
      <alignment horizontal="center" vertical="center" wrapText="1"/>
    </xf>
    <xf numFmtId="180" fontId="19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19" fillId="0" borderId="1" xfId="53" applyNumberFormat="1" applyFont="1" applyFill="1" applyBorder="1" applyAlignment="1">
      <alignment horizontal="center" vertical="center" wrapText="1"/>
    </xf>
    <xf numFmtId="0" fontId="11" fillId="0" borderId="1" xfId="53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58" fontId="16" fillId="0" borderId="3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80" fontId="19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3" fillId="0" borderId="1" xfId="53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3" xfId="53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179" fontId="15" fillId="3" borderId="3" xfId="0" applyNumberFormat="1" applyFont="1" applyFill="1" applyBorder="1" applyAlignment="1">
      <alignment horizontal="center" vertical="center"/>
    </xf>
    <xf numFmtId="0" fontId="13" fillId="3" borderId="4" xfId="53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179" fontId="15" fillId="3" borderId="4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3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79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180" fontId="24" fillId="0" borderId="5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9" fontId="15" fillId="2" borderId="4" xfId="0" applyNumberFormat="1" applyFont="1" applyFill="1" applyBorder="1" applyAlignment="1">
      <alignment horizontal="center" vertical="center"/>
    </xf>
    <xf numFmtId="0" fontId="13" fillId="2" borderId="1" xfId="53" applyFont="1" applyFill="1" applyBorder="1" applyAlignment="1">
      <alignment horizontal="center" vertical="center" wrapText="1"/>
    </xf>
    <xf numFmtId="0" fontId="14" fillId="2" borderId="3" xfId="53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2" borderId="2" xfId="5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81" fontId="14" fillId="2" borderId="3" xfId="53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58" fontId="16" fillId="0" borderId="3" xfId="0" applyNumberFormat="1" applyFont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1351915</xdr:colOff>
      <xdr:row>1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1351915</xdr:colOff>
      <xdr:row>1</xdr:row>
      <xdr:rowOff>106680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opLeftCell="A42" workbookViewId="0">
      <selection activeCell="J70" sqref="J70"/>
    </sheetView>
  </sheetViews>
  <sheetFormatPr defaultColWidth="18" defaultRowHeight="15"/>
  <cols>
    <col min="1" max="1" width="13.375" style="1" customWidth="1"/>
    <col min="2" max="2" width="22.625" style="1" customWidth="1"/>
    <col min="3" max="3" width="11" style="1" customWidth="1"/>
    <col min="4" max="4" width="10.875" style="1" customWidth="1"/>
    <col min="5" max="5" width="11" style="1" customWidth="1"/>
    <col min="6" max="6" width="5.5" style="1" customWidth="1"/>
    <col min="7" max="7" width="6.5" style="1" customWidth="1"/>
    <col min="8" max="8" width="6.5" style="3" customWidth="1"/>
    <col min="9" max="9" width="8.26666666666667" style="1" customWidth="1"/>
    <col min="10" max="10" width="8.5" style="4" customWidth="1"/>
    <col min="11" max="11" width="7.36666666666667" style="5" customWidth="1"/>
    <col min="12" max="12" width="10.0916666666667" style="5" customWidth="1"/>
    <col min="13" max="13" width="11.5" style="1" customWidth="1"/>
    <col min="14" max="14" width="8.5" style="1" customWidth="1"/>
    <col min="15" max="15" width="7.375" style="1" customWidth="1"/>
    <col min="16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45"/>
      <c r="J1" s="46"/>
      <c r="K1" s="47"/>
      <c r="L1" s="47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48"/>
      <c r="K2" s="49"/>
      <c r="L2" s="49"/>
      <c r="M2" s="8"/>
    </row>
    <row r="3" s="1" customFormat="1" spans="5:12">
      <c r="E3" s="9" t="s">
        <v>2</v>
      </c>
      <c r="F3" s="10" t="s">
        <v>3</v>
      </c>
      <c r="G3" s="10"/>
      <c r="H3" s="11"/>
      <c r="I3" s="44"/>
      <c r="J3" s="50"/>
      <c r="K3" s="5"/>
      <c r="L3" s="5"/>
    </row>
    <row r="4" s="1" customFormat="1" ht="50" customHeight="1" spans="2:14">
      <c r="B4" s="12"/>
      <c r="D4" s="13" t="s">
        <v>4</v>
      </c>
      <c r="E4" s="14"/>
      <c r="F4" s="15" t="s">
        <v>5</v>
      </c>
      <c r="G4" s="16"/>
      <c r="H4" s="16"/>
      <c r="I4" s="16"/>
      <c r="J4" s="51"/>
      <c r="K4" s="52"/>
      <c r="L4" s="52"/>
      <c r="M4" s="16"/>
      <c r="N4" s="16"/>
    </row>
    <row r="5" s="1" customFormat="1" hidden="1" spans="2:12">
      <c r="B5" s="17"/>
      <c r="H5" s="3"/>
      <c r="J5" s="4"/>
      <c r="K5" s="5"/>
      <c r="L5" s="5"/>
    </row>
    <row r="6" s="2" customFormat="1" ht="38.25" spans="1:15">
      <c r="A6" s="18" t="s">
        <v>6</v>
      </c>
      <c r="B6" s="19" t="s">
        <v>7</v>
      </c>
      <c r="C6" s="19" t="s">
        <v>8</v>
      </c>
      <c r="D6" s="19" t="s">
        <v>9</v>
      </c>
      <c r="E6" s="20" t="s">
        <v>10</v>
      </c>
      <c r="F6" s="20" t="s">
        <v>11</v>
      </c>
      <c r="G6" s="21" t="s">
        <v>12</v>
      </c>
      <c r="H6" s="21" t="s">
        <v>13</v>
      </c>
      <c r="I6" s="53" t="s">
        <v>14</v>
      </c>
      <c r="J6" s="54" t="s">
        <v>15</v>
      </c>
      <c r="K6" s="55" t="s">
        <v>16</v>
      </c>
      <c r="L6" s="55" t="s">
        <v>17</v>
      </c>
      <c r="M6" s="19" t="s">
        <v>18</v>
      </c>
      <c r="N6" s="56" t="s">
        <v>19</v>
      </c>
      <c r="O6" s="57"/>
    </row>
    <row r="7" s="2" customFormat="1" ht="32" customHeight="1" spans="1:15">
      <c r="A7" s="18" t="s">
        <v>20</v>
      </c>
      <c r="B7" s="22" t="s">
        <v>21</v>
      </c>
      <c r="C7" s="23" t="s">
        <v>22</v>
      </c>
      <c r="D7" s="24" t="s">
        <v>23</v>
      </c>
      <c r="E7" s="25" t="s">
        <v>24</v>
      </c>
      <c r="F7" s="25" t="s">
        <v>25</v>
      </c>
      <c r="G7" s="21" t="s">
        <v>26</v>
      </c>
      <c r="H7" s="21" t="s">
        <v>27</v>
      </c>
      <c r="I7" s="58" t="s">
        <v>28</v>
      </c>
      <c r="J7" s="59" t="s">
        <v>29</v>
      </c>
      <c r="K7" s="55" t="s">
        <v>30</v>
      </c>
      <c r="L7" s="55" t="s">
        <v>31</v>
      </c>
      <c r="M7" s="19" t="s">
        <v>32</v>
      </c>
      <c r="N7" s="56" t="s">
        <v>33</v>
      </c>
      <c r="O7" s="57"/>
    </row>
    <row r="8" s="2" customFormat="1" ht="16" customHeight="1" spans="1:15">
      <c r="A8" s="90" t="s">
        <v>34</v>
      </c>
      <c r="B8" s="91" t="s">
        <v>35</v>
      </c>
      <c r="C8" s="90" t="s">
        <v>36</v>
      </c>
      <c r="D8" s="90" t="s">
        <v>37</v>
      </c>
      <c r="E8" s="92" t="s">
        <v>38</v>
      </c>
      <c r="F8" s="29" t="s">
        <v>39</v>
      </c>
      <c r="G8" s="30">
        <v>882</v>
      </c>
      <c r="H8" s="31">
        <v>50</v>
      </c>
      <c r="I8" s="60">
        <f>G8+H8</f>
        <v>932</v>
      </c>
      <c r="J8" s="101" t="s">
        <v>40</v>
      </c>
      <c r="K8" s="102">
        <f>I8*0.00575</f>
        <v>5.359</v>
      </c>
      <c r="L8" s="102">
        <f>K8+0.5</f>
        <v>5.859</v>
      </c>
      <c r="M8" s="103" t="s">
        <v>41</v>
      </c>
      <c r="N8" s="104">
        <f>0.7*0.16*0.185</f>
        <v>0.02072</v>
      </c>
      <c r="O8" s="105" t="s">
        <v>42</v>
      </c>
    </row>
    <row r="9" s="2" customFormat="1" ht="16" customHeight="1" spans="1:15">
      <c r="A9" s="32"/>
      <c r="B9" s="33"/>
      <c r="C9" s="32"/>
      <c r="D9" s="32"/>
      <c r="E9" s="34"/>
      <c r="F9" s="29" t="s">
        <v>43</v>
      </c>
      <c r="G9" s="30">
        <v>22166</v>
      </c>
      <c r="H9" s="31"/>
      <c r="I9" s="60">
        <v>2050</v>
      </c>
      <c r="J9" s="101" t="s">
        <v>44</v>
      </c>
      <c r="K9" s="102">
        <f t="shared" ref="K9:K51" si="0">I9*0.00575</f>
        <v>11.7875</v>
      </c>
      <c r="L9" s="102">
        <f t="shared" ref="L9:L51" si="1">K9+0.5</f>
        <v>12.2875</v>
      </c>
      <c r="M9" s="63" t="s">
        <v>45</v>
      </c>
      <c r="N9" s="64">
        <f t="shared" ref="N9:N18" si="2">0.7*0.26*0.205</f>
        <v>0.03731</v>
      </c>
      <c r="O9" s="65"/>
    </row>
    <row r="10" s="2" customFormat="1" ht="16" customHeight="1" spans="1:15">
      <c r="A10" s="32"/>
      <c r="B10" s="33"/>
      <c r="C10" s="32"/>
      <c r="D10" s="32"/>
      <c r="E10" s="34"/>
      <c r="F10" s="107"/>
      <c r="G10" s="108"/>
      <c r="H10" s="31"/>
      <c r="I10" s="60">
        <v>2050</v>
      </c>
      <c r="J10" s="101" t="s">
        <v>46</v>
      </c>
      <c r="K10" s="102">
        <f t="shared" si="0"/>
        <v>11.7875</v>
      </c>
      <c r="L10" s="102">
        <f t="shared" si="1"/>
        <v>12.2875</v>
      </c>
      <c r="M10" s="63" t="s">
        <v>45</v>
      </c>
      <c r="N10" s="64">
        <f t="shared" si="2"/>
        <v>0.03731</v>
      </c>
      <c r="O10" s="65"/>
    </row>
    <row r="11" s="2" customFormat="1" ht="16" customHeight="1" spans="1:15">
      <c r="A11" s="32"/>
      <c r="B11" s="33"/>
      <c r="C11" s="32"/>
      <c r="D11" s="32"/>
      <c r="E11" s="34"/>
      <c r="F11" s="107"/>
      <c r="G11" s="108"/>
      <c r="H11" s="31"/>
      <c r="I11" s="60">
        <v>2050</v>
      </c>
      <c r="J11" s="101" t="s">
        <v>47</v>
      </c>
      <c r="K11" s="102">
        <f t="shared" si="0"/>
        <v>11.7875</v>
      </c>
      <c r="L11" s="102">
        <f t="shared" si="1"/>
        <v>12.2875</v>
      </c>
      <c r="M11" s="63" t="s">
        <v>45</v>
      </c>
      <c r="N11" s="64">
        <f t="shared" si="2"/>
        <v>0.03731</v>
      </c>
      <c r="O11" s="65"/>
    </row>
    <row r="12" s="2" customFormat="1" ht="16" customHeight="1" spans="1:15">
      <c r="A12" s="32"/>
      <c r="B12" s="33"/>
      <c r="C12" s="32"/>
      <c r="D12" s="32"/>
      <c r="E12" s="34"/>
      <c r="F12" s="107"/>
      <c r="G12" s="108"/>
      <c r="H12" s="31"/>
      <c r="I12" s="60">
        <v>2050</v>
      </c>
      <c r="J12" s="101" t="s">
        <v>48</v>
      </c>
      <c r="K12" s="102">
        <f t="shared" si="0"/>
        <v>11.7875</v>
      </c>
      <c r="L12" s="102">
        <f t="shared" si="1"/>
        <v>12.2875</v>
      </c>
      <c r="M12" s="63" t="s">
        <v>45</v>
      </c>
      <c r="N12" s="64">
        <f t="shared" si="2"/>
        <v>0.03731</v>
      </c>
      <c r="O12" s="65"/>
    </row>
    <row r="13" s="2" customFormat="1" ht="16" customHeight="1" spans="1:15">
      <c r="A13" s="32"/>
      <c r="B13" s="33"/>
      <c r="C13" s="32"/>
      <c r="D13" s="32"/>
      <c r="E13" s="34"/>
      <c r="F13" s="107"/>
      <c r="G13" s="108"/>
      <c r="H13" s="31"/>
      <c r="I13" s="60">
        <v>2050</v>
      </c>
      <c r="J13" s="101" t="s">
        <v>49</v>
      </c>
      <c r="K13" s="102">
        <f t="shared" si="0"/>
        <v>11.7875</v>
      </c>
      <c r="L13" s="102">
        <f t="shared" si="1"/>
        <v>12.2875</v>
      </c>
      <c r="M13" s="63" t="s">
        <v>45</v>
      </c>
      <c r="N13" s="64">
        <f t="shared" si="2"/>
        <v>0.03731</v>
      </c>
      <c r="O13" s="65"/>
    </row>
    <row r="14" s="2" customFormat="1" ht="16" customHeight="1" spans="1:15">
      <c r="A14" s="32"/>
      <c r="B14" s="33"/>
      <c r="C14" s="32"/>
      <c r="D14" s="32"/>
      <c r="E14" s="34"/>
      <c r="F14" s="107"/>
      <c r="G14" s="108"/>
      <c r="H14" s="31"/>
      <c r="I14" s="60">
        <v>2050</v>
      </c>
      <c r="J14" s="101" t="s">
        <v>50</v>
      </c>
      <c r="K14" s="102">
        <f t="shared" si="0"/>
        <v>11.7875</v>
      </c>
      <c r="L14" s="102">
        <f t="shared" si="1"/>
        <v>12.2875</v>
      </c>
      <c r="M14" s="63" t="s">
        <v>45</v>
      </c>
      <c r="N14" s="64">
        <f t="shared" si="2"/>
        <v>0.03731</v>
      </c>
      <c r="O14" s="65"/>
    </row>
    <row r="15" s="2" customFormat="1" ht="16" customHeight="1" spans="1:15">
      <c r="A15" s="32"/>
      <c r="B15" s="33"/>
      <c r="C15" s="32"/>
      <c r="D15" s="32"/>
      <c r="E15" s="34"/>
      <c r="F15" s="107"/>
      <c r="G15" s="108"/>
      <c r="H15" s="31"/>
      <c r="I15" s="60">
        <v>2050</v>
      </c>
      <c r="J15" s="101" t="s">
        <v>51</v>
      </c>
      <c r="K15" s="102">
        <f t="shared" si="0"/>
        <v>11.7875</v>
      </c>
      <c r="L15" s="102">
        <f t="shared" si="1"/>
        <v>12.2875</v>
      </c>
      <c r="M15" s="63" t="s">
        <v>45</v>
      </c>
      <c r="N15" s="64">
        <f t="shared" si="2"/>
        <v>0.03731</v>
      </c>
      <c r="O15" s="65"/>
    </row>
    <row r="16" s="2" customFormat="1" ht="16" customHeight="1" spans="1:15">
      <c r="A16" s="32"/>
      <c r="B16" s="33"/>
      <c r="C16" s="32"/>
      <c r="D16" s="32"/>
      <c r="E16" s="34"/>
      <c r="F16" s="107"/>
      <c r="G16" s="108"/>
      <c r="H16" s="31"/>
      <c r="I16" s="60">
        <v>2050</v>
      </c>
      <c r="J16" s="101" t="s">
        <v>52</v>
      </c>
      <c r="K16" s="102">
        <f t="shared" si="0"/>
        <v>11.7875</v>
      </c>
      <c r="L16" s="102">
        <f t="shared" si="1"/>
        <v>12.2875</v>
      </c>
      <c r="M16" s="63" t="s">
        <v>45</v>
      </c>
      <c r="N16" s="64">
        <f t="shared" si="2"/>
        <v>0.03731</v>
      </c>
      <c r="O16" s="65"/>
    </row>
    <row r="17" s="2" customFormat="1" ht="16" customHeight="1" spans="1:15">
      <c r="A17" s="32"/>
      <c r="B17" s="33"/>
      <c r="C17" s="32"/>
      <c r="D17" s="32"/>
      <c r="E17" s="34"/>
      <c r="F17" s="107"/>
      <c r="G17" s="108"/>
      <c r="H17" s="31"/>
      <c r="I17" s="60">
        <v>2000</v>
      </c>
      <c r="J17" s="101" t="s">
        <v>53</v>
      </c>
      <c r="K17" s="102">
        <f t="shared" si="0"/>
        <v>11.5</v>
      </c>
      <c r="L17" s="102">
        <f t="shared" si="1"/>
        <v>12</v>
      </c>
      <c r="M17" s="63" t="s">
        <v>45</v>
      </c>
      <c r="N17" s="64">
        <f t="shared" si="2"/>
        <v>0.03731</v>
      </c>
      <c r="O17" s="65"/>
    </row>
    <row r="18" s="2" customFormat="1" ht="16" customHeight="1" spans="1:15">
      <c r="A18" s="32"/>
      <c r="B18" s="33"/>
      <c r="C18" s="32"/>
      <c r="D18" s="32"/>
      <c r="E18" s="34"/>
      <c r="F18" s="107"/>
      <c r="G18" s="108"/>
      <c r="H18" s="31"/>
      <c r="I18" s="60">
        <v>2000</v>
      </c>
      <c r="J18" s="101" t="s">
        <v>54</v>
      </c>
      <c r="K18" s="102">
        <f t="shared" si="0"/>
        <v>11.5</v>
      </c>
      <c r="L18" s="102">
        <f t="shared" si="1"/>
        <v>12</v>
      </c>
      <c r="M18" s="63" t="s">
        <v>45</v>
      </c>
      <c r="N18" s="64">
        <f t="shared" si="2"/>
        <v>0.03731</v>
      </c>
      <c r="O18" s="65"/>
    </row>
    <row r="19" s="2" customFormat="1" ht="16" customHeight="1" spans="1:15">
      <c r="A19" s="32"/>
      <c r="B19" s="33"/>
      <c r="C19" s="32"/>
      <c r="D19" s="32"/>
      <c r="E19" s="34"/>
      <c r="F19" s="107"/>
      <c r="G19" s="108"/>
      <c r="H19" s="31">
        <v>234</v>
      </c>
      <c r="I19" s="60">
        <v>2000</v>
      </c>
      <c r="J19" s="101" t="s">
        <v>55</v>
      </c>
      <c r="K19" s="102">
        <f t="shared" si="0"/>
        <v>11.5</v>
      </c>
      <c r="L19" s="102">
        <f t="shared" si="1"/>
        <v>12</v>
      </c>
      <c r="M19" s="63" t="s">
        <v>45</v>
      </c>
      <c r="N19" s="64">
        <f t="shared" ref="N19:N30" si="3">0.7*0.26*0.205</f>
        <v>0.03731</v>
      </c>
      <c r="O19" s="65"/>
    </row>
    <row r="20" s="2" customFormat="1" ht="16" customHeight="1" spans="1:15">
      <c r="A20" s="32"/>
      <c r="B20" s="33"/>
      <c r="C20" s="32"/>
      <c r="D20" s="32"/>
      <c r="E20" s="34"/>
      <c r="F20" s="29" t="s">
        <v>56</v>
      </c>
      <c r="G20" s="30">
        <v>28057</v>
      </c>
      <c r="H20" s="31"/>
      <c r="I20" s="60">
        <v>2000</v>
      </c>
      <c r="J20" s="101" t="s">
        <v>57</v>
      </c>
      <c r="K20" s="102">
        <f t="shared" si="0"/>
        <v>11.5</v>
      </c>
      <c r="L20" s="102">
        <f t="shared" si="1"/>
        <v>12</v>
      </c>
      <c r="M20" s="63" t="s">
        <v>45</v>
      </c>
      <c r="N20" s="64">
        <f t="shared" si="3"/>
        <v>0.03731</v>
      </c>
      <c r="O20" s="65"/>
    </row>
    <row r="21" s="2" customFormat="1" ht="16" customHeight="1" spans="1:15">
      <c r="A21" s="32"/>
      <c r="B21" s="33"/>
      <c r="C21" s="32"/>
      <c r="D21" s="32"/>
      <c r="E21" s="34"/>
      <c r="F21" s="107"/>
      <c r="G21" s="108"/>
      <c r="H21" s="31"/>
      <c r="I21" s="60">
        <v>2000</v>
      </c>
      <c r="J21" s="101" t="s">
        <v>58</v>
      </c>
      <c r="K21" s="102">
        <f t="shared" si="0"/>
        <v>11.5</v>
      </c>
      <c r="L21" s="102">
        <f t="shared" si="1"/>
        <v>12</v>
      </c>
      <c r="M21" s="63" t="s">
        <v>45</v>
      </c>
      <c r="N21" s="64">
        <f t="shared" si="3"/>
        <v>0.03731</v>
      </c>
      <c r="O21" s="65"/>
    </row>
    <row r="22" s="2" customFormat="1" ht="16" customHeight="1" spans="1:15">
      <c r="A22" s="32"/>
      <c r="B22" s="33"/>
      <c r="C22" s="32"/>
      <c r="D22" s="32"/>
      <c r="E22" s="34"/>
      <c r="F22" s="107"/>
      <c r="G22" s="108"/>
      <c r="H22" s="31"/>
      <c r="I22" s="60">
        <v>2000</v>
      </c>
      <c r="J22" s="101" t="s">
        <v>59</v>
      </c>
      <c r="K22" s="102">
        <f t="shared" si="0"/>
        <v>11.5</v>
      </c>
      <c r="L22" s="102">
        <f t="shared" si="1"/>
        <v>12</v>
      </c>
      <c r="M22" s="63" t="s">
        <v>45</v>
      </c>
      <c r="N22" s="64">
        <f t="shared" si="3"/>
        <v>0.03731</v>
      </c>
      <c r="O22" s="65"/>
    </row>
    <row r="23" s="2" customFormat="1" ht="16" customHeight="1" spans="1:15">
      <c r="A23" s="32"/>
      <c r="B23" s="33"/>
      <c r="C23" s="32"/>
      <c r="D23" s="32"/>
      <c r="E23" s="34"/>
      <c r="F23" s="107"/>
      <c r="G23" s="108"/>
      <c r="H23" s="31"/>
      <c r="I23" s="60">
        <v>2000</v>
      </c>
      <c r="J23" s="101" t="s">
        <v>60</v>
      </c>
      <c r="K23" s="102">
        <f t="shared" si="0"/>
        <v>11.5</v>
      </c>
      <c r="L23" s="102">
        <f t="shared" si="1"/>
        <v>12</v>
      </c>
      <c r="M23" s="63" t="s">
        <v>45</v>
      </c>
      <c r="N23" s="64">
        <f t="shared" si="3"/>
        <v>0.03731</v>
      </c>
      <c r="O23" s="65"/>
    </row>
    <row r="24" s="2" customFormat="1" ht="16" customHeight="1" spans="1:15">
      <c r="A24" s="32"/>
      <c r="B24" s="33"/>
      <c r="C24" s="32"/>
      <c r="D24" s="32"/>
      <c r="E24" s="34"/>
      <c r="F24" s="107"/>
      <c r="G24" s="108"/>
      <c r="H24" s="31"/>
      <c r="I24" s="60">
        <v>2000</v>
      </c>
      <c r="J24" s="101" t="s">
        <v>61</v>
      </c>
      <c r="K24" s="102">
        <f t="shared" si="0"/>
        <v>11.5</v>
      </c>
      <c r="L24" s="102">
        <f t="shared" si="1"/>
        <v>12</v>
      </c>
      <c r="M24" s="63" t="s">
        <v>45</v>
      </c>
      <c r="N24" s="64">
        <f t="shared" si="3"/>
        <v>0.03731</v>
      </c>
      <c r="O24" s="65"/>
    </row>
    <row r="25" s="2" customFormat="1" ht="16" customHeight="1" spans="1:15">
      <c r="A25" s="32"/>
      <c r="B25" s="33"/>
      <c r="C25" s="32"/>
      <c r="D25" s="32"/>
      <c r="E25" s="34"/>
      <c r="F25" s="107"/>
      <c r="G25" s="108"/>
      <c r="H25" s="31"/>
      <c r="I25" s="60">
        <v>2000</v>
      </c>
      <c r="J25" s="101" t="s">
        <v>62</v>
      </c>
      <c r="K25" s="102">
        <f t="shared" si="0"/>
        <v>11.5</v>
      </c>
      <c r="L25" s="102">
        <f t="shared" si="1"/>
        <v>12</v>
      </c>
      <c r="M25" s="63" t="s">
        <v>45</v>
      </c>
      <c r="N25" s="64">
        <f t="shared" si="3"/>
        <v>0.03731</v>
      </c>
      <c r="O25" s="65"/>
    </row>
    <row r="26" s="2" customFormat="1" ht="16" customHeight="1" spans="1:15">
      <c r="A26" s="32"/>
      <c r="B26" s="33"/>
      <c r="C26" s="32"/>
      <c r="D26" s="32"/>
      <c r="E26" s="34"/>
      <c r="F26" s="107"/>
      <c r="G26" s="108"/>
      <c r="H26" s="31"/>
      <c r="I26" s="60">
        <v>2000</v>
      </c>
      <c r="J26" s="101" t="s">
        <v>63</v>
      </c>
      <c r="K26" s="102">
        <f t="shared" si="0"/>
        <v>11.5</v>
      </c>
      <c r="L26" s="102">
        <f t="shared" si="1"/>
        <v>12</v>
      </c>
      <c r="M26" s="63" t="s">
        <v>45</v>
      </c>
      <c r="N26" s="64">
        <f t="shared" si="3"/>
        <v>0.03731</v>
      </c>
      <c r="O26" s="65"/>
    </row>
    <row r="27" s="2" customFormat="1" ht="16" customHeight="1" spans="1:15">
      <c r="A27" s="32"/>
      <c r="B27" s="33"/>
      <c r="C27" s="32"/>
      <c r="D27" s="32"/>
      <c r="E27" s="34"/>
      <c r="F27" s="107"/>
      <c r="G27" s="108"/>
      <c r="H27" s="31"/>
      <c r="I27" s="60">
        <v>2000</v>
      </c>
      <c r="J27" s="101" t="s">
        <v>64</v>
      </c>
      <c r="K27" s="102">
        <f t="shared" si="0"/>
        <v>11.5</v>
      </c>
      <c r="L27" s="102">
        <f t="shared" si="1"/>
        <v>12</v>
      </c>
      <c r="M27" s="63" t="s">
        <v>45</v>
      </c>
      <c r="N27" s="64">
        <f t="shared" si="3"/>
        <v>0.03731</v>
      </c>
      <c r="O27" s="65"/>
    </row>
    <row r="28" s="2" customFormat="1" ht="16" customHeight="1" spans="1:15">
      <c r="A28" s="32"/>
      <c r="B28" s="33"/>
      <c r="C28" s="32"/>
      <c r="D28" s="32"/>
      <c r="E28" s="34"/>
      <c r="F28" s="107"/>
      <c r="G28" s="108"/>
      <c r="H28" s="31"/>
      <c r="I28" s="60">
        <v>2050</v>
      </c>
      <c r="J28" s="101" t="s">
        <v>65</v>
      </c>
      <c r="K28" s="102">
        <f t="shared" si="0"/>
        <v>11.7875</v>
      </c>
      <c r="L28" s="102">
        <f t="shared" si="1"/>
        <v>12.2875</v>
      </c>
      <c r="M28" s="63" t="s">
        <v>45</v>
      </c>
      <c r="N28" s="64">
        <f t="shared" si="3"/>
        <v>0.03731</v>
      </c>
      <c r="O28" s="65"/>
    </row>
    <row r="29" s="2" customFormat="1" ht="16" customHeight="1" spans="1:15">
      <c r="A29" s="32"/>
      <c r="B29" s="33"/>
      <c r="C29" s="32"/>
      <c r="D29" s="32"/>
      <c r="E29" s="34"/>
      <c r="F29" s="107"/>
      <c r="G29" s="108"/>
      <c r="H29" s="31"/>
      <c r="I29" s="60">
        <v>2050</v>
      </c>
      <c r="J29" s="101" t="s">
        <v>66</v>
      </c>
      <c r="K29" s="102">
        <f t="shared" si="0"/>
        <v>11.7875</v>
      </c>
      <c r="L29" s="102">
        <f t="shared" si="1"/>
        <v>12.2875</v>
      </c>
      <c r="M29" s="63" t="s">
        <v>45</v>
      </c>
      <c r="N29" s="64">
        <f t="shared" si="3"/>
        <v>0.03731</v>
      </c>
      <c r="O29" s="65"/>
    </row>
    <row r="30" s="2" customFormat="1" ht="16" customHeight="1" spans="1:15">
      <c r="A30" s="32"/>
      <c r="B30" s="33"/>
      <c r="C30" s="32"/>
      <c r="D30" s="32"/>
      <c r="E30" s="34"/>
      <c r="F30" s="107"/>
      <c r="G30" s="108"/>
      <c r="H30" s="31"/>
      <c r="I30" s="60">
        <v>2050</v>
      </c>
      <c r="J30" s="101" t="s">
        <v>67</v>
      </c>
      <c r="K30" s="102">
        <f t="shared" si="0"/>
        <v>11.7875</v>
      </c>
      <c r="L30" s="102">
        <f t="shared" si="1"/>
        <v>12.2875</v>
      </c>
      <c r="M30" s="63" t="s">
        <v>45</v>
      </c>
      <c r="N30" s="64">
        <f t="shared" si="3"/>
        <v>0.03731</v>
      </c>
      <c r="O30" s="65"/>
    </row>
    <row r="31" s="2" customFormat="1" ht="16" customHeight="1" spans="1:15">
      <c r="A31" s="32"/>
      <c r="B31" s="33"/>
      <c r="C31" s="32"/>
      <c r="D31" s="32"/>
      <c r="E31" s="34"/>
      <c r="F31" s="107"/>
      <c r="G31" s="108"/>
      <c r="H31" s="31"/>
      <c r="I31" s="60">
        <v>2050</v>
      </c>
      <c r="J31" s="101" t="s">
        <v>68</v>
      </c>
      <c r="K31" s="102">
        <f t="shared" si="0"/>
        <v>11.7875</v>
      </c>
      <c r="L31" s="102">
        <f t="shared" si="1"/>
        <v>12.2875</v>
      </c>
      <c r="M31" s="63" t="s">
        <v>45</v>
      </c>
      <c r="N31" s="64">
        <f t="shared" ref="N31:N44" si="4">0.7*0.26*0.205</f>
        <v>0.03731</v>
      </c>
      <c r="O31" s="65"/>
    </row>
    <row r="32" s="2" customFormat="1" ht="16" customHeight="1" spans="1:15">
      <c r="A32" s="32"/>
      <c r="B32" s="33"/>
      <c r="C32" s="32"/>
      <c r="D32" s="32"/>
      <c r="E32" s="34"/>
      <c r="F32" s="107"/>
      <c r="G32" s="108"/>
      <c r="H32" s="31"/>
      <c r="I32" s="60">
        <v>2050</v>
      </c>
      <c r="J32" s="101" t="s">
        <v>69</v>
      </c>
      <c r="K32" s="102">
        <f t="shared" si="0"/>
        <v>11.7875</v>
      </c>
      <c r="L32" s="102">
        <f t="shared" si="1"/>
        <v>12.2875</v>
      </c>
      <c r="M32" s="63" t="s">
        <v>45</v>
      </c>
      <c r="N32" s="64">
        <f t="shared" si="4"/>
        <v>0.03731</v>
      </c>
      <c r="O32" s="65"/>
    </row>
    <row r="33" s="2" customFormat="1" ht="16" customHeight="1" spans="1:15">
      <c r="A33" s="32"/>
      <c r="B33" s="33"/>
      <c r="C33" s="32"/>
      <c r="D33" s="32"/>
      <c r="E33" s="34"/>
      <c r="F33" s="107"/>
      <c r="G33" s="108"/>
      <c r="H33" s="31">
        <v>250</v>
      </c>
      <c r="I33" s="60">
        <v>2057</v>
      </c>
      <c r="J33" s="101" t="s">
        <v>70</v>
      </c>
      <c r="K33" s="102">
        <f t="shared" si="0"/>
        <v>11.82775</v>
      </c>
      <c r="L33" s="102">
        <f t="shared" si="1"/>
        <v>12.32775</v>
      </c>
      <c r="M33" s="63" t="s">
        <v>45</v>
      </c>
      <c r="N33" s="64">
        <f t="shared" si="4"/>
        <v>0.03731</v>
      </c>
      <c r="O33" s="65"/>
    </row>
    <row r="34" s="2" customFormat="1" ht="16" customHeight="1" spans="1:15">
      <c r="A34" s="32"/>
      <c r="B34" s="33"/>
      <c r="C34" s="32"/>
      <c r="D34" s="32"/>
      <c r="E34" s="34"/>
      <c r="F34" s="29" t="s">
        <v>71</v>
      </c>
      <c r="G34" s="30">
        <v>22536</v>
      </c>
      <c r="H34" s="31"/>
      <c r="I34" s="60">
        <v>2000</v>
      </c>
      <c r="J34" s="101" t="s">
        <v>72</v>
      </c>
      <c r="K34" s="102">
        <f t="shared" si="0"/>
        <v>11.5</v>
      </c>
      <c r="L34" s="102">
        <f t="shared" si="1"/>
        <v>12</v>
      </c>
      <c r="M34" s="63" t="s">
        <v>45</v>
      </c>
      <c r="N34" s="64">
        <f t="shared" si="4"/>
        <v>0.03731</v>
      </c>
      <c r="O34" s="65"/>
    </row>
    <row r="35" s="2" customFormat="1" ht="16" customHeight="1" spans="1:15">
      <c r="A35" s="32"/>
      <c r="B35" s="33"/>
      <c r="C35" s="32"/>
      <c r="D35" s="32"/>
      <c r="E35" s="34"/>
      <c r="F35" s="107"/>
      <c r="G35" s="108"/>
      <c r="H35" s="31"/>
      <c r="I35" s="60">
        <v>2000</v>
      </c>
      <c r="J35" s="101" t="s">
        <v>73</v>
      </c>
      <c r="K35" s="102">
        <f t="shared" si="0"/>
        <v>11.5</v>
      </c>
      <c r="L35" s="102">
        <f t="shared" si="1"/>
        <v>12</v>
      </c>
      <c r="M35" s="63" t="s">
        <v>45</v>
      </c>
      <c r="N35" s="64">
        <f t="shared" si="4"/>
        <v>0.03731</v>
      </c>
      <c r="O35" s="72"/>
    </row>
    <row r="36" s="2" customFormat="1" ht="16" customHeight="1" spans="1:15">
      <c r="A36" s="32"/>
      <c r="B36" s="33"/>
      <c r="C36" s="32"/>
      <c r="D36" s="32"/>
      <c r="E36" s="34"/>
      <c r="F36" s="107"/>
      <c r="G36" s="108"/>
      <c r="H36" s="31"/>
      <c r="I36" s="60">
        <v>2000</v>
      </c>
      <c r="J36" s="101" t="s">
        <v>74</v>
      </c>
      <c r="K36" s="102">
        <f t="shared" si="0"/>
        <v>11.5</v>
      </c>
      <c r="L36" s="102">
        <f t="shared" si="1"/>
        <v>12</v>
      </c>
      <c r="M36" s="63" t="s">
        <v>45</v>
      </c>
      <c r="N36" s="64">
        <f t="shared" si="4"/>
        <v>0.03731</v>
      </c>
      <c r="O36" s="105" t="s">
        <v>75</v>
      </c>
    </row>
    <row r="37" s="2" customFormat="1" ht="16" customHeight="1" spans="1:15">
      <c r="A37" s="32"/>
      <c r="B37" s="33"/>
      <c r="C37" s="32"/>
      <c r="D37" s="32"/>
      <c r="E37" s="34"/>
      <c r="F37" s="107"/>
      <c r="G37" s="108"/>
      <c r="H37" s="31"/>
      <c r="I37" s="60">
        <v>2000</v>
      </c>
      <c r="J37" s="101" t="s">
        <v>76</v>
      </c>
      <c r="K37" s="102">
        <f t="shared" si="0"/>
        <v>11.5</v>
      </c>
      <c r="L37" s="102">
        <f t="shared" si="1"/>
        <v>12</v>
      </c>
      <c r="M37" s="63" t="s">
        <v>45</v>
      </c>
      <c r="N37" s="64">
        <f t="shared" si="4"/>
        <v>0.03731</v>
      </c>
      <c r="O37" s="65"/>
    </row>
    <row r="38" s="2" customFormat="1" ht="16" customHeight="1" spans="1:15">
      <c r="A38" s="32"/>
      <c r="B38" s="33"/>
      <c r="C38" s="32"/>
      <c r="D38" s="32"/>
      <c r="E38" s="34"/>
      <c r="F38" s="107"/>
      <c r="G38" s="108"/>
      <c r="H38" s="31"/>
      <c r="I38" s="60">
        <v>2000</v>
      </c>
      <c r="J38" s="101" t="s">
        <v>77</v>
      </c>
      <c r="K38" s="102">
        <f t="shared" si="0"/>
        <v>11.5</v>
      </c>
      <c r="L38" s="102">
        <f t="shared" si="1"/>
        <v>12</v>
      </c>
      <c r="M38" s="63" t="s">
        <v>45</v>
      </c>
      <c r="N38" s="64">
        <f t="shared" si="4"/>
        <v>0.03731</v>
      </c>
      <c r="O38" s="65"/>
    </row>
    <row r="39" s="2" customFormat="1" ht="16" customHeight="1" spans="1:15">
      <c r="A39" s="32"/>
      <c r="B39" s="33"/>
      <c r="C39" s="32"/>
      <c r="D39" s="32"/>
      <c r="E39" s="34"/>
      <c r="F39" s="107"/>
      <c r="G39" s="108"/>
      <c r="H39" s="31"/>
      <c r="I39" s="60">
        <v>2000</v>
      </c>
      <c r="J39" s="101" t="s">
        <v>78</v>
      </c>
      <c r="K39" s="102">
        <f t="shared" si="0"/>
        <v>11.5</v>
      </c>
      <c r="L39" s="102">
        <f t="shared" si="1"/>
        <v>12</v>
      </c>
      <c r="M39" s="63" t="s">
        <v>45</v>
      </c>
      <c r="N39" s="64">
        <f t="shared" si="4"/>
        <v>0.03731</v>
      </c>
      <c r="O39" s="65"/>
    </row>
    <row r="40" s="2" customFormat="1" ht="16" customHeight="1" spans="1:15">
      <c r="A40" s="32"/>
      <c r="B40" s="33"/>
      <c r="C40" s="32"/>
      <c r="D40" s="32"/>
      <c r="E40" s="34"/>
      <c r="F40" s="107"/>
      <c r="G40" s="108"/>
      <c r="H40" s="31"/>
      <c r="I40" s="60">
        <v>2000</v>
      </c>
      <c r="J40" s="101" t="s">
        <v>79</v>
      </c>
      <c r="K40" s="102">
        <f t="shared" si="0"/>
        <v>11.5</v>
      </c>
      <c r="L40" s="102">
        <f t="shared" si="1"/>
        <v>12</v>
      </c>
      <c r="M40" s="63" t="s">
        <v>45</v>
      </c>
      <c r="N40" s="64">
        <f t="shared" si="4"/>
        <v>0.03731</v>
      </c>
      <c r="O40" s="65"/>
    </row>
    <row r="41" s="2" customFormat="1" ht="16" customHeight="1" spans="1:15">
      <c r="A41" s="32"/>
      <c r="B41" s="33"/>
      <c r="C41" s="32"/>
      <c r="D41" s="32"/>
      <c r="E41" s="34"/>
      <c r="F41" s="107"/>
      <c r="G41" s="108"/>
      <c r="H41" s="31"/>
      <c r="I41" s="60">
        <v>2000</v>
      </c>
      <c r="J41" s="101" t="s">
        <v>80</v>
      </c>
      <c r="K41" s="102">
        <f t="shared" si="0"/>
        <v>11.5</v>
      </c>
      <c r="L41" s="102">
        <f t="shared" si="1"/>
        <v>12</v>
      </c>
      <c r="M41" s="63" t="s">
        <v>45</v>
      </c>
      <c r="N41" s="64">
        <f t="shared" si="4"/>
        <v>0.03731</v>
      </c>
      <c r="O41" s="65"/>
    </row>
    <row r="42" s="2" customFormat="1" ht="16" customHeight="1" spans="1:15">
      <c r="A42" s="32"/>
      <c r="B42" s="33"/>
      <c r="C42" s="32"/>
      <c r="D42" s="32"/>
      <c r="E42" s="34"/>
      <c r="F42" s="107"/>
      <c r="G42" s="108"/>
      <c r="H42" s="31"/>
      <c r="I42" s="60">
        <v>2000</v>
      </c>
      <c r="J42" s="101" t="s">
        <v>81</v>
      </c>
      <c r="K42" s="102">
        <f t="shared" si="0"/>
        <v>11.5</v>
      </c>
      <c r="L42" s="102">
        <f t="shared" si="1"/>
        <v>12</v>
      </c>
      <c r="M42" s="63" t="s">
        <v>45</v>
      </c>
      <c r="N42" s="64">
        <f t="shared" si="4"/>
        <v>0.03731</v>
      </c>
      <c r="O42" s="65"/>
    </row>
    <row r="43" s="2" customFormat="1" ht="16" customHeight="1" spans="1:15">
      <c r="A43" s="32"/>
      <c r="B43" s="33"/>
      <c r="C43" s="32"/>
      <c r="D43" s="32"/>
      <c r="E43" s="34"/>
      <c r="F43" s="107"/>
      <c r="G43" s="108"/>
      <c r="H43" s="31"/>
      <c r="I43" s="60">
        <v>2000</v>
      </c>
      <c r="J43" s="101" t="s">
        <v>82</v>
      </c>
      <c r="K43" s="102">
        <f t="shared" si="0"/>
        <v>11.5</v>
      </c>
      <c r="L43" s="102">
        <f t="shared" si="1"/>
        <v>12</v>
      </c>
      <c r="M43" s="63" t="s">
        <v>45</v>
      </c>
      <c r="N43" s="64">
        <f t="shared" si="4"/>
        <v>0.03731</v>
      </c>
      <c r="O43" s="65"/>
    </row>
    <row r="44" s="2" customFormat="1" ht="16" customHeight="1" spans="1:15">
      <c r="A44" s="32"/>
      <c r="B44" s="33"/>
      <c r="C44" s="32"/>
      <c r="D44" s="32"/>
      <c r="E44" s="34"/>
      <c r="F44" s="107"/>
      <c r="G44" s="108"/>
      <c r="H44" s="31"/>
      <c r="I44" s="60">
        <v>2000</v>
      </c>
      <c r="J44" s="101" t="s">
        <v>83</v>
      </c>
      <c r="K44" s="102">
        <f t="shared" si="0"/>
        <v>11.5</v>
      </c>
      <c r="L44" s="102">
        <f t="shared" si="1"/>
        <v>12</v>
      </c>
      <c r="M44" s="63" t="s">
        <v>45</v>
      </c>
      <c r="N44" s="64">
        <f t="shared" si="4"/>
        <v>0.03731</v>
      </c>
      <c r="O44" s="65"/>
    </row>
    <row r="45" s="2" customFormat="1" ht="16" customHeight="1" spans="1:15">
      <c r="A45" s="32"/>
      <c r="B45" s="33"/>
      <c r="C45" s="32"/>
      <c r="D45" s="32"/>
      <c r="E45" s="34"/>
      <c r="F45" s="107"/>
      <c r="G45" s="108"/>
      <c r="H45" s="31">
        <v>200</v>
      </c>
      <c r="I45" s="60">
        <f>536+H45</f>
        <v>736</v>
      </c>
      <c r="J45" s="101" t="s">
        <v>84</v>
      </c>
      <c r="K45" s="102">
        <f t="shared" si="0"/>
        <v>4.232</v>
      </c>
      <c r="L45" s="102">
        <f t="shared" si="1"/>
        <v>4.732</v>
      </c>
      <c r="M45" s="103" t="s">
        <v>41</v>
      </c>
      <c r="N45" s="104">
        <f>0.7*0.16*0.185</f>
        <v>0.02072</v>
      </c>
      <c r="O45" s="65"/>
    </row>
    <row r="46" s="2" customFormat="1" ht="16" customHeight="1" spans="1:15">
      <c r="A46" s="32"/>
      <c r="B46" s="33"/>
      <c r="C46" s="32"/>
      <c r="D46" s="32"/>
      <c r="E46" s="34"/>
      <c r="F46" s="29" t="s">
        <v>85</v>
      </c>
      <c r="G46" s="30">
        <v>11371</v>
      </c>
      <c r="H46" s="31"/>
      <c r="I46" s="60">
        <v>2000</v>
      </c>
      <c r="J46" s="101" t="s">
        <v>86</v>
      </c>
      <c r="K46" s="102">
        <f t="shared" si="0"/>
        <v>11.5</v>
      </c>
      <c r="L46" s="102">
        <f t="shared" si="1"/>
        <v>12</v>
      </c>
      <c r="M46" s="63" t="s">
        <v>45</v>
      </c>
      <c r="N46" s="64">
        <f t="shared" ref="N46:N51" si="5">0.7*0.26*0.205</f>
        <v>0.03731</v>
      </c>
      <c r="O46" s="65"/>
    </row>
    <row r="47" s="2" customFormat="1" ht="16" customHeight="1" spans="1:15">
      <c r="A47" s="32"/>
      <c r="B47" s="33"/>
      <c r="C47" s="32"/>
      <c r="D47" s="32"/>
      <c r="E47" s="34"/>
      <c r="F47" s="107"/>
      <c r="G47" s="108"/>
      <c r="H47" s="31"/>
      <c r="I47" s="60">
        <v>2000</v>
      </c>
      <c r="J47" s="101" t="s">
        <v>87</v>
      </c>
      <c r="K47" s="102">
        <f t="shared" si="0"/>
        <v>11.5</v>
      </c>
      <c r="L47" s="102">
        <f t="shared" si="1"/>
        <v>12</v>
      </c>
      <c r="M47" s="63" t="s">
        <v>45</v>
      </c>
      <c r="N47" s="64">
        <f t="shared" si="5"/>
        <v>0.03731</v>
      </c>
      <c r="O47" s="65"/>
    </row>
    <row r="48" s="2" customFormat="1" ht="16" customHeight="1" spans="1:15">
      <c r="A48" s="32"/>
      <c r="B48" s="33"/>
      <c r="C48" s="32"/>
      <c r="D48" s="32"/>
      <c r="E48" s="34"/>
      <c r="F48" s="107"/>
      <c r="G48" s="108"/>
      <c r="H48" s="31"/>
      <c r="I48" s="60">
        <v>2000</v>
      </c>
      <c r="J48" s="101" t="s">
        <v>88</v>
      </c>
      <c r="K48" s="102">
        <f t="shared" si="0"/>
        <v>11.5</v>
      </c>
      <c r="L48" s="102">
        <f t="shared" si="1"/>
        <v>12</v>
      </c>
      <c r="M48" s="63" t="s">
        <v>45</v>
      </c>
      <c r="N48" s="64">
        <f t="shared" si="5"/>
        <v>0.03731</v>
      </c>
      <c r="O48" s="65"/>
    </row>
    <row r="49" s="2" customFormat="1" ht="16" customHeight="1" spans="1:15">
      <c r="A49" s="32"/>
      <c r="B49" s="33"/>
      <c r="C49" s="32"/>
      <c r="D49" s="32"/>
      <c r="E49" s="34"/>
      <c r="F49" s="107"/>
      <c r="G49" s="108"/>
      <c r="H49" s="31"/>
      <c r="I49" s="60">
        <v>2000</v>
      </c>
      <c r="J49" s="101" t="s">
        <v>89</v>
      </c>
      <c r="K49" s="102">
        <f t="shared" si="0"/>
        <v>11.5</v>
      </c>
      <c r="L49" s="102">
        <f t="shared" si="1"/>
        <v>12</v>
      </c>
      <c r="M49" s="63" t="s">
        <v>45</v>
      </c>
      <c r="N49" s="64">
        <f t="shared" si="5"/>
        <v>0.03731</v>
      </c>
      <c r="O49" s="65"/>
    </row>
    <row r="50" s="2" customFormat="1" ht="16" customHeight="1" spans="1:15">
      <c r="A50" s="32"/>
      <c r="B50" s="33"/>
      <c r="C50" s="32"/>
      <c r="D50" s="32"/>
      <c r="E50" s="34"/>
      <c r="F50" s="107"/>
      <c r="G50" s="108"/>
      <c r="H50" s="31"/>
      <c r="I50" s="60">
        <v>2000</v>
      </c>
      <c r="J50" s="101" t="s">
        <v>90</v>
      </c>
      <c r="K50" s="102">
        <f t="shared" si="0"/>
        <v>11.5</v>
      </c>
      <c r="L50" s="102">
        <f t="shared" si="1"/>
        <v>12</v>
      </c>
      <c r="M50" s="63" t="s">
        <v>45</v>
      </c>
      <c r="N50" s="64">
        <f t="shared" si="5"/>
        <v>0.03731</v>
      </c>
      <c r="O50" s="65"/>
    </row>
    <row r="51" s="2" customFormat="1" ht="16" customHeight="1" spans="1:15">
      <c r="A51" s="32"/>
      <c r="B51" s="33"/>
      <c r="C51" s="32"/>
      <c r="D51" s="32"/>
      <c r="E51" s="34"/>
      <c r="F51" s="107"/>
      <c r="G51" s="108"/>
      <c r="H51" s="31">
        <v>100</v>
      </c>
      <c r="I51" s="60">
        <v>1471</v>
      </c>
      <c r="J51" s="101" t="s">
        <v>91</v>
      </c>
      <c r="K51" s="102">
        <f t="shared" si="0"/>
        <v>8.45825</v>
      </c>
      <c r="L51" s="102">
        <f t="shared" si="1"/>
        <v>8.95825</v>
      </c>
      <c r="M51" s="63" t="s">
        <v>45</v>
      </c>
      <c r="N51" s="64">
        <f t="shared" si="5"/>
        <v>0.03731</v>
      </c>
      <c r="O51" s="65"/>
    </row>
    <row r="52" s="2" customFormat="1" ht="16" customHeight="1" spans="1:15">
      <c r="A52" s="106" t="s">
        <v>92</v>
      </c>
      <c r="B52" s="109" t="s">
        <v>93</v>
      </c>
      <c r="C52" s="106" t="s">
        <v>36</v>
      </c>
      <c r="D52" s="106" t="s">
        <v>94</v>
      </c>
      <c r="E52" s="92" t="s">
        <v>95</v>
      </c>
      <c r="F52" s="95" t="s">
        <v>43</v>
      </c>
      <c r="G52" s="96">
        <v>43901</v>
      </c>
      <c r="H52" s="31"/>
      <c r="I52" s="60">
        <v>7000</v>
      </c>
      <c r="J52" s="101" t="s">
        <v>96</v>
      </c>
      <c r="K52" s="102">
        <f t="shared" ref="K52:K61" si="6">I52*0.00235</f>
        <v>16.45</v>
      </c>
      <c r="L52" s="102">
        <f t="shared" ref="L52:L63" si="7">K52+0.5</f>
        <v>16.95</v>
      </c>
      <c r="M52" s="63" t="s">
        <v>45</v>
      </c>
      <c r="N52" s="64">
        <f t="shared" ref="N52:N57" si="8">0.7*0.26*0.205</f>
        <v>0.03731</v>
      </c>
      <c r="O52" s="65"/>
    </row>
    <row r="53" s="2" customFormat="1" ht="16" customHeight="1" spans="1:15">
      <c r="A53" s="106"/>
      <c r="B53" s="109"/>
      <c r="C53" s="106"/>
      <c r="D53" s="106"/>
      <c r="E53" s="34"/>
      <c r="F53" s="97"/>
      <c r="G53" s="98"/>
      <c r="H53" s="31"/>
      <c r="I53" s="60">
        <v>7000</v>
      </c>
      <c r="J53" s="101" t="s">
        <v>97</v>
      </c>
      <c r="K53" s="102">
        <f t="shared" si="6"/>
        <v>16.45</v>
      </c>
      <c r="L53" s="102">
        <f t="shared" si="7"/>
        <v>16.95</v>
      </c>
      <c r="M53" s="63" t="s">
        <v>45</v>
      </c>
      <c r="N53" s="64">
        <f t="shared" si="8"/>
        <v>0.03731</v>
      </c>
      <c r="O53" s="65"/>
    </row>
    <row r="54" s="2" customFormat="1" ht="16" customHeight="1" spans="1:15">
      <c r="A54" s="106"/>
      <c r="B54" s="109"/>
      <c r="C54" s="106"/>
      <c r="D54" s="106"/>
      <c r="E54" s="34"/>
      <c r="F54" s="97"/>
      <c r="G54" s="98"/>
      <c r="H54" s="31"/>
      <c r="I54" s="60">
        <v>7000</v>
      </c>
      <c r="J54" s="101" t="s">
        <v>98</v>
      </c>
      <c r="K54" s="102">
        <f t="shared" si="6"/>
        <v>16.45</v>
      </c>
      <c r="L54" s="102">
        <f t="shared" si="7"/>
        <v>16.95</v>
      </c>
      <c r="M54" s="63" t="s">
        <v>45</v>
      </c>
      <c r="N54" s="64">
        <f t="shared" si="8"/>
        <v>0.03731</v>
      </c>
      <c r="O54" s="65"/>
    </row>
    <row r="55" s="2" customFormat="1" ht="16" customHeight="1" spans="1:15">
      <c r="A55" s="106"/>
      <c r="B55" s="109"/>
      <c r="C55" s="106"/>
      <c r="D55" s="106"/>
      <c r="E55" s="34"/>
      <c r="F55" s="97"/>
      <c r="G55" s="98"/>
      <c r="H55" s="31"/>
      <c r="I55" s="60">
        <v>7000</v>
      </c>
      <c r="J55" s="101" t="s">
        <v>99</v>
      </c>
      <c r="K55" s="102">
        <f t="shared" si="6"/>
        <v>16.45</v>
      </c>
      <c r="L55" s="102">
        <f t="shared" si="7"/>
        <v>16.95</v>
      </c>
      <c r="M55" s="63" t="s">
        <v>45</v>
      </c>
      <c r="N55" s="64">
        <f t="shared" si="8"/>
        <v>0.03731</v>
      </c>
      <c r="O55" s="65"/>
    </row>
    <row r="56" s="2" customFormat="1" ht="16" customHeight="1" spans="1:15">
      <c r="A56" s="106"/>
      <c r="B56" s="109"/>
      <c r="C56" s="106"/>
      <c r="D56" s="106"/>
      <c r="E56" s="34"/>
      <c r="F56" s="97"/>
      <c r="G56" s="98"/>
      <c r="H56" s="31"/>
      <c r="I56" s="60">
        <v>7000</v>
      </c>
      <c r="J56" s="101" t="s">
        <v>100</v>
      </c>
      <c r="K56" s="102">
        <f t="shared" si="6"/>
        <v>16.45</v>
      </c>
      <c r="L56" s="102">
        <f t="shared" si="7"/>
        <v>16.95</v>
      </c>
      <c r="M56" s="63" t="s">
        <v>45</v>
      </c>
      <c r="N56" s="64">
        <f t="shared" si="8"/>
        <v>0.03731</v>
      </c>
      <c r="O56" s="65"/>
    </row>
    <row r="57" s="2" customFormat="1" ht="16" customHeight="1" spans="1:15">
      <c r="A57" s="106"/>
      <c r="B57" s="109"/>
      <c r="C57" s="106"/>
      <c r="D57" s="106"/>
      <c r="E57" s="34"/>
      <c r="F57" s="97"/>
      <c r="G57" s="98"/>
      <c r="H57" s="31"/>
      <c r="I57" s="60">
        <v>7000</v>
      </c>
      <c r="J57" s="101" t="s">
        <v>101</v>
      </c>
      <c r="K57" s="102">
        <f t="shared" si="6"/>
        <v>16.45</v>
      </c>
      <c r="L57" s="102">
        <f t="shared" si="7"/>
        <v>16.95</v>
      </c>
      <c r="M57" s="63" t="s">
        <v>45</v>
      </c>
      <c r="N57" s="64">
        <f t="shared" si="8"/>
        <v>0.03731</v>
      </c>
      <c r="O57" s="65"/>
    </row>
    <row r="58" s="2" customFormat="1" ht="16" customHeight="1" spans="1:15">
      <c r="A58" s="106"/>
      <c r="B58" s="109"/>
      <c r="C58" s="106"/>
      <c r="D58" s="106"/>
      <c r="E58" s="34"/>
      <c r="F58" s="99"/>
      <c r="G58" s="100"/>
      <c r="H58" s="31">
        <v>400</v>
      </c>
      <c r="I58" s="60">
        <v>2301</v>
      </c>
      <c r="J58" s="101" t="s">
        <v>102</v>
      </c>
      <c r="K58" s="102">
        <f t="shared" si="6"/>
        <v>5.40735</v>
      </c>
      <c r="L58" s="102">
        <f t="shared" si="7"/>
        <v>5.90735</v>
      </c>
      <c r="M58" s="103" t="s">
        <v>41</v>
      </c>
      <c r="N58" s="104">
        <f>0.7*0.16*0.185</f>
        <v>0.02072</v>
      </c>
      <c r="O58" s="65"/>
    </row>
    <row r="59" s="2" customFormat="1" ht="16" customHeight="1" spans="1:15">
      <c r="A59" s="106"/>
      <c r="B59" s="109"/>
      <c r="C59" s="106"/>
      <c r="D59" s="106"/>
      <c r="E59" s="92" t="s">
        <v>95</v>
      </c>
      <c r="F59" s="95" t="s">
        <v>71</v>
      </c>
      <c r="G59" s="96">
        <v>44635</v>
      </c>
      <c r="H59" s="31"/>
      <c r="I59" s="60">
        <v>7000</v>
      </c>
      <c r="J59" s="101" t="s">
        <v>103</v>
      </c>
      <c r="K59" s="102">
        <f t="shared" si="6"/>
        <v>16.45</v>
      </c>
      <c r="L59" s="102">
        <f t="shared" si="7"/>
        <v>16.95</v>
      </c>
      <c r="M59" s="63" t="s">
        <v>45</v>
      </c>
      <c r="N59" s="64">
        <f>0.7*0.26*0.205</f>
        <v>0.03731</v>
      </c>
      <c r="O59" s="65"/>
    </row>
    <row r="60" s="2" customFormat="1" ht="16" customHeight="1" spans="1:15">
      <c r="A60" s="106"/>
      <c r="B60" s="109"/>
      <c r="C60" s="106"/>
      <c r="D60" s="106"/>
      <c r="E60" s="34"/>
      <c r="F60" s="97"/>
      <c r="G60" s="98"/>
      <c r="H60" s="31"/>
      <c r="I60" s="60">
        <v>7000</v>
      </c>
      <c r="J60" s="101" t="s">
        <v>104</v>
      </c>
      <c r="K60" s="102">
        <f t="shared" si="6"/>
        <v>16.45</v>
      </c>
      <c r="L60" s="102">
        <f t="shared" si="7"/>
        <v>16.95</v>
      </c>
      <c r="M60" s="63" t="s">
        <v>45</v>
      </c>
      <c r="N60" s="64">
        <f>0.7*0.26*0.205</f>
        <v>0.03731</v>
      </c>
      <c r="O60" s="65"/>
    </row>
    <row r="61" s="2" customFormat="1" ht="16" customHeight="1" spans="1:15">
      <c r="A61" s="106"/>
      <c r="B61" s="109"/>
      <c r="C61" s="106"/>
      <c r="D61" s="106"/>
      <c r="E61" s="34"/>
      <c r="F61" s="97"/>
      <c r="G61" s="98"/>
      <c r="H61" s="31"/>
      <c r="I61" s="60">
        <v>7000</v>
      </c>
      <c r="J61" s="101" t="s">
        <v>105</v>
      </c>
      <c r="K61" s="102">
        <f t="shared" si="6"/>
        <v>16.45</v>
      </c>
      <c r="L61" s="102">
        <f t="shared" si="7"/>
        <v>16.95</v>
      </c>
      <c r="M61" s="63" t="s">
        <v>45</v>
      </c>
      <c r="N61" s="64">
        <f>0.7*0.26*0.205</f>
        <v>0.03731</v>
      </c>
      <c r="O61" s="65"/>
    </row>
    <row r="62" s="2" customFormat="1" ht="16" customHeight="1" spans="1:15">
      <c r="A62" s="90" t="s">
        <v>92</v>
      </c>
      <c r="B62" s="110" t="s">
        <v>106</v>
      </c>
      <c r="C62" s="90" t="s">
        <v>36</v>
      </c>
      <c r="D62" s="90" t="s">
        <v>94</v>
      </c>
      <c r="E62" s="92"/>
      <c r="F62" s="92"/>
      <c r="G62" s="111">
        <v>333381</v>
      </c>
      <c r="H62" s="40"/>
      <c r="I62" s="60">
        <v>172800</v>
      </c>
      <c r="J62" s="101" t="s">
        <v>107</v>
      </c>
      <c r="K62" s="114">
        <f>54*0.463</f>
        <v>25.002</v>
      </c>
      <c r="L62" s="102">
        <f t="shared" si="7"/>
        <v>25.502</v>
      </c>
      <c r="M62" s="63" t="s">
        <v>108</v>
      </c>
      <c r="N62" s="56">
        <f>0.35*0.35*0.31</f>
        <v>0.037975</v>
      </c>
      <c r="O62" s="65"/>
    </row>
    <row r="63" s="2" customFormat="1" ht="16" customHeight="1" spans="1:15">
      <c r="A63" s="26"/>
      <c r="B63" s="112"/>
      <c r="C63" s="26"/>
      <c r="D63" s="26"/>
      <c r="E63" s="34"/>
      <c r="F63" s="34"/>
      <c r="G63" s="113"/>
      <c r="H63" s="40">
        <v>1500</v>
      </c>
      <c r="I63" s="60">
        <f>G62-I62+1500</f>
        <v>162081</v>
      </c>
      <c r="J63" s="101" t="s">
        <v>109</v>
      </c>
      <c r="K63" s="74">
        <v>23</v>
      </c>
      <c r="L63" s="102">
        <f t="shared" si="7"/>
        <v>23.5</v>
      </c>
      <c r="M63" s="63" t="s">
        <v>108</v>
      </c>
      <c r="N63" s="56">
        <f>0.35*0.35*0.31</f>
        <v>0.037975</v>
      </c>
      <c r="O63" s="65"/>
    </row>
    <row r="64" s="2" customFormat="1" ht="16" customHeight="1" spans="1:15">
      <c r="A64" s="106"/>
      <c r="B64" s="109"/>
      <c r="C64" s="106"/>
      <c r="D64" s="106"/>
      <c r="E64" s="92"/>
      <c r="F64" s="38"/>
      <c r="G64" s="39"/>
      <c r="H64" s="40"/>
      <c r="I64" s="60"/>
      <c r="J64" s="73"/>
      <c r="K64" s="74"/>
      <c r="L64" s="74"/>
      <c r="M64" s="63"/>
      <c r="N64" s="56"/>
      <c r="O64" s="65"/>
    </row>
    <row r="65" s="2" customFormat="1" ht="16" customHeight="1" spans="1:15">
      <c r="A65" s="41"/>
      <c r="B65" s="42"/>
      <c r="C65" s="41"/>
      <c r="D65" s="41"/>
      <c r="E65" s="43"/>
      <c r="F65" s="38"/>
      <c r="G65" s="39"/>
      <c r="H65" s="40"/>
      <c r="I65" s="39">
        <f>SUM(I8:I63)</f>
        <v>486028</v>
      </c>
      <c r="J65" s="115" t="s">
        <v>110</v>
      </c>
      <c r="K65" s="74">
        <f>SUM(K8:K61)</f>
        <v>647.07185</v>
      </c>
      <c r="L65" s="74">
        <f>SUM(L8:L61)</f>
        <v>674.07185</v>
      </c>
      <c r="M65" s="116"/>
      <c r="N65" s="56">
        <f>SUM(N8:N63)</f>
        <v>2.04092</v>
      </c>
      <c r="O65" s="72"/>
    </row>
    <row r="66" s="1" customFormat="1" spans="8:12">
      <c r="H66" s="3"/>
      <c r="I66" s="77"/>
      <c r="J66" s="78"/>
      <c r="K66" s="5"/>
      <c r="L66" s="5"/>
    </row>
    <row r="68" s="1" customFormat="1" spans="8:12">
      <c r="H68" s="44"/>
      <c r="J68" s="4"/>
      <c r="K68" s="5"/>
      <c r="L68" s="5"/>
    </row>
    <row r="72" spans="8:8">
      <c r="H72" s="3" t="s">
        <v>111</v>
      </c>
    </row>
  </sheetData>
  <mergeCells count="36">
    <mergeCell ref="A1:M1"/>
    <mergeCell ref="A2:M2"/>
    <mergeCell ref="F3:G3"/>
    <mergeCell ref="F4:N4"/>
    <mergeCell ref="A8:A51"/>
    <mergeCell ref="A52:A61"/>
    <mergeCell ref="A62:A63"/>
    <mergeCell ref="B8:B51"/>
    <mergeCell ref="B52:B61"/>
    <mergeCell ref="B62:B63"/>
    <mergeCell ref="C8:C51"/>
    <mergeCell ref="C52:C61"/>
    <mergeCell ref="C62:C63"/>
    <mergeCell ref="D8:D51"/>
    <mergeCell ref="D52:D61"/>
    <mergeCell ref="D62:D63"/>
    <mergeCell ref="E8:E51"/>
    <mergeCell ref="E52:E58"/>
    <mergeCell ref="E59:E61"/>
    <mergeCell ref="E62:E63"/>
    <mergeCell ref="F9:F19"/>
    <mergeCell ref="F20:F33"/>
    <mergeCell ref="F34:F45"/>
    <mergeCell ref="F46:F51"/>
    <mergeCell ref="F52:F58"/>
    <mergeCell ref="F59:F61"/>
    <mergeCell ref="F62:F63"/>
    <mergeCell ref="G9:G19"/>
    <mergeCell ref="G20:G33"/>
    <mergeCell ref="G34:G45"/>
    <mergeCell ref="G46:G51"/>
    <mergeCell ref="G52:G58"/>
    <mergeCell ref="G59:G61"/>
    <mergeCell ref="G62:G63"/>
    <mergeCell ref="O8:O35"/>
    <mergeCell ref="O36:O65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tabSelected="1" workbookViewId="0">
      <selection activeCell="R16" sqref="R16"/>
    </sheetView>
  </sheetViews>
  <sheetFormatPr defaultColWidth="18" defaultRowHeight="15"/>
  <cols>
    <col min="1" max="1" width="13.375" style="1" customWidth="1"/>
    <col min="2" max="2" width="26.5" style="1" customWidth="1"/>
    <col min="3" max="3" width="11" style="1" customWidth="1"/>
    <col min="4" max="4" width="10.875" style="1" customWidth="1"/>
    <col min="5" max="5" width="11" style="1" customWidth="1"/>
    <col min="6" max="6" width="6.5" style="1" customWidth="1"/>
    <col min="7" max="7" width="7.25" style="1" customWidth="1"/>
    <col min="8" max="8" width="6.5" style="3" customWidth="1"/>
    <col min="9" max="9" width="8.26666666666667" style="1" customWidth="1"/>
    <col min="10" max="10" width="8.5" style="4" customWidth="1"/>
    <col min="11" max="11" width="7.36666666666667" style="5" customWidth="1"/>
    <col min="12" max="12" width="10.0916666666667" style="5" customWidth="1"/>
    <col min="13" max="13" width="11.5" style="1" customWidth="1"/>
    <col min="14" max="14" width="8.5" style="1" customWidth="1"/>
    <col min="15" max="15" width="9.375" style="1" customWidth="1"/>
    <col min="16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45"/>
      <c r="J1" s="46"/>
      <c r="K1" s="47"/>
      <c r="L1" s="47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48"/>
      <c r="K2" s="49"/>
      <c r="L2" s="49"/>
      <c r="M2" s="8"/>
    </row>
    <row r="3" s="1" customFormat="1" spans="5:12">
      <c r="E3" s="9" t="s">
        <v>2</v>
      </c>
      <c r="F3" s="10" t="s">
        <v>112</v>
      </c>
      <c r="G3" s="10"/>
      <c r="H3" s="11"/>
      <c r="I3" s="44"/>
      <c r="J3" s="50"/>
      <c r="K3" s="5"/>
      <c r="L3" s="5"/>
    </row>
    <row r="4" s="1" customFormat="1" ht="50" customHeight="1" spans="2:14">
      <c r="B4" s="12"/>
      <c r="D4" s="13" t="s">
        <v>4</v>
      </c>
      <c r="E4" s="14"/>
      <c r="F4" s="15" t="s">
        <v>5</v>
      </c>
      <c r="G4" s="16"/>
      <c r="H4" s="16"/>
      <c r="I4" s="16"/>
      <c r="J4" s="51"/>
      <c r="K4" s="52"/>
      <c r="L4" s="52"/>
      <c r="M4" s="16"/>
      <c r="N4" s="16"/>
    </row>
    <row r="5" s="1" customFormat="1" hidden="1" spans="2:12">
      <c r="B5" s="17"/>
      <c r="H5" s="3"/>
      <c r="J5" s="4"/>
      <c r="K5" s="5"/>
      <c r="L5" s="5"/>
    </row>
    <row r="6" s="2" customFormat="1" ht="38.25" spans="1:15">
      <c r="A6" s="18" t="s">
        <v>6</v>
      </c>
      <c r="B6" s="19" t="s">
        <v>7</v>
      </c>
      <c r="C6" s="19" t="s">
        <v>8</v>
      </c>
      <c r="D6" s="19" t="s">
        <v>9</v>
      </c>
      <c r="E6" s="20" t="s">
        <v>10</v>
      </c>
      <c r="F6" s="20" t="s">
        <v>11</v>
      </c>
      <c r="G6" s="21" t="s">
        <v>12</v>
      </c>
      <c r="H6" s="21" t="s">
        <v>13</v>
      </c>
      <c r="I6" s="53" t="s">
        <v>14</v>
      </c>
      <c r="J6" s="54" t="s">
        <v>15</v>
      </c>
      <c r="K6" s="55" t="s">
        <v>16</v>
      </c>
      <c r="L6" s="55" t="s">
        <v>17</v>
      </c>
      <c r="M6" s="19" t="s">
        <v>18</v>
      </c>
      <c r="N6" s="56" t="s">
        <v>19</v>
      </c>
      <c r="O6" s="57"/>
    </row>
    <row r="7" s="2" customFormat="1" ht="32" customHeight="1" spans="1:15">
      <c r="A7" s="18" t="s">
        <v>20</v>
      </c>
      <c r="B7" s="22" t="s">
        <v>21</v>
      </c>
      <c r="C7" s="23" t="s">
        <v>22</v>
      </c>
      <c r="D7" s="24" t="s">
        <v>23</v>
      </c>
      <c r="E7" s="25" t="s">
        <v>24</v>
      </c>
      <c r="F7" s="25" t="s">
        <v>25</v>
      </c>
      <c r="G7" s="21" t="s">
        <v>26</v>
      </c>
      <c r="H7" s="21" t="s">
        <v>27</v>
      </c>
      <c r="I7" s="58" t="s">
        <v>28</v>
      </c>
      <c r="J7" s="59" t="s">
        <v>29</v>
      </c>
      <c r="K7" s="55" t="s">
        <v>30</v>
      </c>
      <c r="L7" s="55" t="s">
        <v>31</v>
      </c>
      <c r="M7" s="19" t="s">
        <v>32</v>
      </c>
      <c r="N7" s="56" t="s">
        <v>33</v>
      </c>
      <c r="O7" s="57"/>
    </row>
    <row r="8" s="2" customFormat="1" ht="16" customHeight="1" spans="1:16">
      <c r="A8" s="79" t="s">
        <v>34</v>
      </c>
      <c r="B8" s="80" t="s">
        <v>113</v>
      </c>
      <c r="C8" s="81" t="s">
        <v>36</v>
      </c>
      <c r="D8" s="81" t="s">
        <v>37</v>
      </c>
      <c r="E8" s="82" t="s">
        <v>114</v>
      </c>
      <c r="F8" s="83" t="s">
        <v>39</v>
      </c>
      <c r="G8" s="84">
        <v>882</v>
      </c>
      <c r="H8" s="31">
        <v>50</v>
      </c>
      <c r="I8" s="60">
        <f>G8+H8</f>
        <v>932</v>
      </c>
      <c r="J8" s="101" t="s">
        <v>115</v>
      </c>
      <c r="K8" s="102">
        <f t="shared" ref="K8:K27" si="0">I8*0.00575</f>
        <v>5.359</v>
      </c>
      <c r="L8" s="102">
        <f t="shared" ref="L8:L69" si="1">K8+0.5</f>
        <v>5.859</v>
      </c>
      <c r="M8" s="103" t="s">
        <v>41</v>
      </c>
      <c r="N8" s="104">
        <f>0.7*0.16*0.185</f>
        <v>0.02072</v>
      </c>
      <c r="O8" s="105" t="s">
        <v>42</v>
      </c>
      <c r="P8" s="2">
        <v>1</v>
      </c>
    </row>
    <row r="9" s="2" customFormat="1" ht="16" customHeight="1" spans="1:16">
      <c r="A9" s="79"/>
      <c r="B9" s="85"/>
      <c r="C9" s="86"/>
      <c r="D9" s="86"/>
      <c r="E9" s="87"/>
      <c r="F9" s="83" t="s">
        <v>43</v>
      </c>
      <c r="G9" s="84">
        <v>22166</v>
      </c>
      <c r="H9" s="31"/>
      <c r="I9" s="60">
        <v>2050</v>
      </c>
      <c r="J9" s="101" t="s">
        <v>116</v>
      </c>
      <c r="K9" s="102">
        <f t="shared" si="0"/>
        <v>11.7875</v>
      </c>
      <c r="L9" s="102">
        <f t="shared" si="1"/>
        <v>12.2875</v>
      </c>
      <c r="M9" s="63" t="s">
        <v>45</v>
      </c>
      <c r="N9" s="64">
        <f t="shared" ref="N9:N44" si="2">0.7*0.26*0.205</f>
        <v>0.03731</v>
      </c>
      <c r="O9" s="65"/>
      <c r="P9" s="2">
        <v>2</v>
      </c>
    </row>
    <row r="10" s="2" customFormat="1" ht="16" customHeight="1" spans="1:16">
      <c r="A10" s="79"/>
      <c r="B10" s="85"/>
      <c r="C10" s="86"/>
      <c r="D10" s="86"/>
      <c r="E10" s="87"/>
      <c r="F10" s="88"/>
      <c r="G10" s="89"/>
      <c r="H10" s="31"/>
      <c r="I10" s="60">
        <v>2050</v>
      </c>
      <c r="J10" s="101" t="s">
        <v>117</v>
      </c>
      <c r="K10" s="102">
        <f t="shared" si="0"/>
        <v>11.7875</v>
      </c>
      <c r="L10" s="102">
        <f t="shared" si="1"/>
        <v>12.2875</v>
      </c>
      <c r="M10" s="63" t="s">
        <v>45</v>
      </c>
      <c r="N10" s="64">
        <f t="shared" si="2"/>
        <v>0.03731</v>
      </c>
      <c r="O10" s="65"/>
      <c r="P10" s="2">
        <v>3</v>
      </c>
    </row>
    <row r="11" s="2" customFormat="1" ht="16" customHeight="1" spans="1:16">
      <c r="A11" s="79"/>
      <c r="B11" s="85"/>
      <c r="C11" s="86"/>
      <c r="D11" s="86"/>
      <c r="E11" s="87"/>
      <c r="F11" s="88"/>
      <c r="G11" s="89"/>
      <c r="H11" s="31"/>
      <c r="I11" s="60">
        <v>2050</v>
      </c>
      <c r="J11" s="101" t="s">
        <v>118</v>
      </c>
      <c r="K11" s="102">
        <f t="shared" si="0"/>
        <v>11.7875</v>
      </c>
      <c r="L11" s="102">
        <f t="shared" si="1"/>
        <v>12.2875</v>
      </c>
      <c r="M11" s="63" t="s">
        <v>45</v>
      </c>
      <c r="N11" s="64">
        <f t="shared" si="2"/>
        <v>0.03731</v>
      </c>
      <c r="O11" s="65"/>
      <c r="P11" s="2">
        <v>4</v>
      </c>
    </row>
    <row r="12" s="2" customFormat="1" ht="16" customHeight="1" spans="1:16">
      <c r="A12" s="79"/>
      <c r="B12" s="85"/>
      <c r="C12" s="86"/>
      <c r="D12" s="86"/>
      <c r="E12" s="87"/>
      <c r="F12" s="88"/>
      <c r="G12" s="89"/>
      <c r="H12" s="31"/>
      <c r="I12" s="60">
        <v>2050</v>
      </c>
      <c r="J12" s="101" t="s">
        <v>119</v>
      </c>
      <c r="K12" s="102">
        <f t="shared" si="0"/>
        <v>11.7875</v>
      </c>
      <c r="L12" s="102">
        <f t="shared" si="1"/>
        <v>12.2875</v>
      </c>
      <c r="M12" s="63" t="s">
        <v>45</v>
      </c>
      <c r="N12" s="64">
        <f t="shared" si="2"/>
        <v>0.03731</v>
      </c>
      <c r="O12" s="65"/>
      <c r="P12" s="2">
        <v>5</v>
      </c>
    </row>
    <row r="13" s="2" customFormat="1" ht="16" customHeight="1" spans="1:16">
      <c r="A13" s="79"/>
      <c r="B13" s="85"/>
      <c r="C13" s="86"/>
      <c r="D13" s="86"/>
      <c r="E13" s="87"/>
      <c r="F13" s="88"/>
      <c r="G13" s="89"/>
      <c r="H13" s="31"/>
      <c r="I13" s="60">
        <v>2050</v>
      </c>
      <c r="J13" s="101" t="s">
        <v>120</v>
      </c>
      <c r="K13" s="102">
        <f t="shared" si="0"/>
        <v>11.7875</v>
      </c>
      <c r="L13" s="102">
        <f t="shared" si="1"/>
        <v>12.2875</v>
      </c>
      <c r="M13" s="63" t="s">
        <v>45</v>
      </c>
      <c r="N13" s="64">
        <f t="shared" si="2"/>
        <v>0.03731</v>
      </c>
      <c r="O13" s="65"/>
      <c r="P13" s="2">
        <v>6</v>
      </c>
    </row>
    <row r="14" s="2" customFormat="1" ht="16" customHeight="1" spans="1:16">
      <c r="A14" s="79"/>
      <c r="B14" s="85"/>
      <c r="C14" s="86"/>
      <c r="D14" s="86"/>
      <c r="E14" s="87"/>
      <c r="F14" s="88"/>
      <c r="G14" s="89"/>
      <c r="H14" s="31"/>
      <c r="I14" s="60">
        <v>2050</v>
      </c>
      <c r="J14" s="101" t="s">
        <v>121</v>
      </c>
      <c r="K14" s="102">
        <f t="shared" si="0"/>
        <v>11.7875</v>
      </c>
      <c r="L14" s="102">
        <f t="shared" si="1"/>
        <v>12.2875</v>
      </c>
      <c r="M14" s="63" t="s">
        <v>45</v>
      </c>
      <c r="N14" s="64">
        <f t="shared" si="2"/>
        <v>0.03731</v>
      </c>
      <c r="O14" s="65"/>
      <c r="P14" s="2">
        <v>7</v>
      </c>
    </row>
    <row r="15" s="2" customFormat="1" ht="16" customHeight="1" spans="1:16">
      <c r="A15" s="79"/>
      <c r="B15" s="85"/>
      <c r="C15" s="86"/>
      <c r="D15" s="86"/>
      <c r="E15" s="87"/>
      <c r="F15" s="88"/>
      <c r="G15" s="89"/>
      <c r="H15" s="31"/>
      <c r="I15" s="60">
        <v>2050</v>
      </c>
      <c r="J15" s="101" t="s">
        <v>122</v>
      </c>
      <c r="K15" s="102">
        <f t="shared" si="0"/>
        <v>11.7875</v>
      </c>
      <c r="L15" s="102">
        <f t="shared" si="1"/>
        <v>12.2875</v>
      </c>
      <c r="M15" s="63" t="s">
        <v>45</v>
      </c>
      <c r="N15" s="64">
        <f t="shared" si="2"/>
        <v>0.03731</v>
      </c>
      <c r="O15" s="65"/>
      <c r="P15" s="2">
        <v>8</v>
      </c>
    </row>
    <row r="16" s="2" customFormat="1" ht="16" customHeight="1" spans="1:16">
      <c r="A16" s="79"/>
      <c r="B16" s="85"/>
      <c r="C16" s="86"/>
      <c r="D16" s="86"/>
      <c r="E16" s="87"/>
      <c r="F16" s="88"/>
      <c r="G16" s="89"/>
      <c r="H16" s="31"/>
      <c r="I16" s="60">
        <v>2050</v>
      </c>
      <c r="J16" s="101" t="s">
        <v>123</v>
      </c>
      <c r="K16" s="102">
        <f t="shared" si="0"/>
        <v>11.7875</v>
      </c>
      <c r="L16" s="102">
        <f t="shared" si="1"/>
        <v>12.2875</v>
      </c>
      <c r="M16" s="63" t="s">
        <v>45</v>
      </c>
      <c r="N16" s="64">
        <f t="shared" si="2"/>
        <v>0.03731</v>
      </c>
      <c r="O16" s="65"/>
      <c r="P16" s="2">
        <v>9</v>
      </c>
    </row>
    <row r="17" s="2" customFormat="1" ht="16" customHeight="1" spans="1:16">
      <c r="A17" s="79"/>
      <c r="B17" s="85"/>
      <c r="C17" s="86"/>
      <c r="D17" s="86"/>
      <c r="E17" s="87"/>
      <c r="F17" s="88"/>
      <c r="G17" s="89"/>
      <c r="H17" s="31"/>
      <c r="I17" s="60">
        <v>2000</v>
      </c>
      <c r="J17" s="101" t="s">
        <v>124</v>
      </c>
      <c r="K17" s="102">
        <f t="shared" si="0"/>
        <v>11.5</v>
      </c>
      <c r="L17" s="102">
        <f t="shared" si="1"/>
        <v>12</v>
      </c>
      <c r="M17" s="63" t="s">
        <v>45</v>
      </c>
      <c r="N17" s="64">
        <f t="shared" si="2"/>
        <v>0.03731</v>
      </c>
      <c r="O17" s="65"/>
      <c r="P17" s="2">
        <v>10</v>
      </c>
    </row>
    <row r="18" s="2" customFormat="1" ht="16" customHeight="1" spans="1:16">
      <c r="A18" s="79"/>
      <c r="B18" s="85"/>
      <c r="C18" s="86"/>
      <c r="D18" s="86"/>
      <c r="E18" s="87"/>
      <c r="F18" s="88"/>
      <c r="G18" s="89"/>
      <c r="H18" s="31"/>
      <c r="I18" s="60">
        <v>2000</v>
      </c>
      <c r="J18" s="101" t="s">
        <v>125</v>
      </c>
      <c r="K18" s="102">
        <f t="shared" si="0"/>
        <v>11.5</v>
      </c>
      <c r="L18" s="102">
        <f t="shared" si="1"/>
        <v>12</v>
      </c>
      <c r="M18" s="63" t="s">
        <v>45</v>
      </c>
      <c r="N18" s="64">
        <f t="shared" si="2"/>
        <v>0.03731</v>
      </c>
      <c r="O18" s="65"/>
      <c r="P18" s="2">
        <v>11</v>
      </c>
    </row>
    <row r="19" s="2" customFormat="1" ht="16" customHeight="1" spans="1:16">
      <c r="A19" s="79"/>
      <c r="B19" s="85"/>
      <c r="C19" s="86"/>
      <c r="D19" s="86"/>
      <c r="E19" s="87"/>
      <c r="F19" s="88"/>
      <c r="G19" s="89"/>
      <c r="H19" s="31">
        <v>234</v>
      </c>
      <c r="I19" s="60">
        <v>2000</v>
      </c>
      <c r="J19" s="101" t="s">
        <v>126</v>
      </c>
      <c r="K19" s="102">
        <f t="shared" si="0"/>
        <v>11.5</v>
      </c>
      <c r="L19" s="102">
        <f t="shared" si="1"/>
        <v>12</v>
      </c>
      <c r="M19" s="63" t="s">
        <v>45</v>
      </c>
      <c r="N19" s="64">
        <f t="shared" si="2"/>
        <v>0.03731</v>
      </c>
      <c r="O19" s="65"/>
      <c r="P19" s="2">
        <v>12</v>
      </c>
    </row>
    <row r="20" s="2" customFormat="1" ht="16" customHeight="1" spans="1:16">
      <c r="A20" s="79"/>
      <c r="B20" s="85"/>
      <c r="C20" s="86"/>
      <c r="D20" s="86"/>
      <c r="E20" s="87"/>
      <c r="F20" s="83" t="s">
        <v>56</v>
      </c>
      <c r="G20" s="84">
        <v>28057</v>
      </c>
      <c r="H20" s="31"/>
      <c r="I20" s="60">
        <v>2050</v>
      </c>
      <c r="J20" s="101" t="s">
        <v>127</v>
      </c>
      <c r="K20" s="102">
        <f t="shared" si="0"/>
        <v>11.7875</v>
      </c>
      <c r="L20" s="102">
        <f t="shared" si="1"/>
        <v>12.2875</v>
      </c>
      <c r="M20" s="63" t="s">
        <v>45</v>
      </c>
      <c r="N20" s="64">
        <f t="shared" si="2"/>
        <v>0.03731</v>
      </c>
      <c r="O20" s="65"/>
      <c r="P20" s="2">
        <v>13</v>
      </c>
    </row>
    <row r="21" s="2" customFormat="1" ht="16" customHeight="1" spans="1:16">
      <c r="A21" s="79"/>
      <c r="B21" s="85"/>
      <c r="C21" s="86"/>
      <c r="D21" s="86"/>
      <c r="E21" s="87"/>
      <c r="F21" s="88"/>
      <c r="G21" s="89"/>
      <c r="H21" s="31"/>
      <c r="I21" s="60">
        <v>2050</v>
      </c>
      <c r="J21" s="101" t="s">
        <v>128</v>
      </c>
      <c r="K21" s="102">
        <f t="shared" si="0"/>
        <v>11.7875</v>
      </c>
      <c r="L21" s="102">
        <f t="shared" si="1"/>
        <v>12.2875</v>
      </c>
      <c r="M21" s="63" t="s">
        <v>45</v>
      </c>
      <c r="N21" s="64">
        <f t="shared" si="2"/>
        <v>0.03731</v>
      </c>
      <c r="O21" s="65"/>
      <c r="P21" s="2">
        <v>14</v>
      </c>
    </row>
    <row r="22" s="2" customFormat="1" ht="16" customHeight="1" spans="1:16">
      <c r="A22" s="79"/>
      <c r="B22" s="85"/>
      <c r="C22" s="86"/>
      <c r="D22" s="86"/>
      <c r="E22" s="87"/>
      <c r="F22" s="88"/>
      <c r="G22" s="89"/>
      <c r="H22" s="31"/>
      <c r="I22" s="60">
        <v>2050</v>
      </c>
      <c r="J22" s="101" t="s">
        <v>129</v>
      </c>
      <c r="K22" s="102">
        <f t="shared" si="0"/>
        <v>11.7875</v>
      </c>
      <c r="L22" s="102">
        <f t="shared" si="1"/>
        <v>12.2875</v>
      </c>
      <c r="M22" s="63" t="s">
        <v>45</v>
      </c>
      <c r="N22" s="64">
        <f t="shared" si="2"/>
        <v>0.03731</v>
      </c>
      <c r="O22" s="65"/>
      <c r="P22" s="2">
        <v>15</v>
      </c>
    </row>
    <row r="23" s="2" customFormat="1" ht="16" customHeight="1" spans="1:16">
      <c r="A23" s="79"/>
      <c r="B23" s="85"/>
      <c r="C23" s="86"/>
      <c r="D23" s="86"/>
      <c r="E23" s="87"/>
      <c r="F23" s="88"/>
      <c r="G23" s="89"/>
      <c r="H23" s="31"/>
      <c r="I23" s="60">
        <v>2050</v>
      </c>
      <c r="J23" s="101" t="s">
        <v>130</v>
      </c>
      <c r="K23" s="102">
        <f t="shared" si="0"/>
        <v>11.7875</v>
      </c>
      <c r="L23" s="102">
        <f t="shared" si="1"/>
        <v>12.2875</v>
      </c>
      <c r="M23" s="63" t="s">
        <v>45</v>
      </c>
      <c r="N23" s="64">
        <f t="shared" si="2"/>
        <v>0.03731</v>
      </c>
      <c r="O23" s="65"/>
      <c r="P23" s="2">
        <v>16</v>
      </c>
    </row>
    <row r="24" s="2" customFormat="1" ht="16" customHeight="1" spans="1:16">
      <c r="A24" s="79"/>
      <c r="B24" s="85"/>
      <c r="C24" s="86"/>
      <c r="D24" s="86"/>
      <c r="E24" s="87"/>
      <c r="F24" s="88"/>
      <c r="G24" s="89"/>
      <c r="H24" s="31"/>
      <c r="I24" s="60">
        <v>2050</v>
      </c>
      <c r="J24" s="101" t="s">
        <v>131</v>
      </c>
      <c r="K24" s="102">
        <f t="shared" si="0"/>
        <v>11.7875</v>
      </c>
      <c r="L24" s="102">
        <f t="shared" si="1"/>
        <v>12.2875</v>
      </c>
      <c r="M24" s="63" t="s">
        <v>45</v>
      </c>
      <c r="N24" s="64">
        <f t="shared" si="2"/>
        <v>0.03731</v>
      </c>
      <c r="O24" s="65"/>
      <c r="P24" s="2">
        <v>17</v>
      </c>
    </row>
    <row r="25" s="2" customFormat="1" ht="16" customHeight="1" spans="1:16">
      <c r="A25" s="79"/>
      <c r="B25" s="85"/>
      <c r="C25" s="86"/>
      <c r="D25" s="86"/>
      <c r="E25" s="87"/>
      <c r="F25" s="88"/>
      <c r="G25" s="89"/>
      <c r="H25" s="31"/>
      <c r="I25" s="60">
        <v>2000</v>
      </c>
      <c r="J25" s="101" t="s">
        <v>132</v>
      </c>
      <c r="K25" s="102">
        <f t="shared" si="0"/>
        <v>11.5</v>
      </c>
      <c r="L25" s="102">
        <f t="shared" si="1"/>
        <v>12</v>
      </c>
      <c r="M25" s="63" t="s">
        <v>45</v>
      </c>
      <c r="N25" s="64">
        <f t="shared" si="2"/>
        <v>0.03731</v>
      </c>
      <c r="O25" s="65"/>
      <c r="P25" s="2">
        <v>18</v>
      </c>
    </row>
    <row r="26" s="2" customFormat="1" ht="16" customHeight="1" spans="1:16">
      <c r="A26" s="79"/>
      <c r="B26" s="85"/>
      <c r="C26" s="86"/>
      <c r="D26" s="86"/>
      <c r="E26" s="87"/>
      <c r="F26" s="88"/>
      <c r="G26" s="89"/>
      <c r="H26" s="31"/>
      <c r="I26" s="60">
        <v>2000</v>
      </c>
      <c r="J26" s="101" t="s">
        <v>133</v>
      </c>
      <c r="K26" s="102">
        <f t="shared" si="0"/>
        <v>11.5</v>
      </c>
      <c r="L26" s="102">
        <f t="shared" si="1"/>
        <v>12</v>
      </c>
      <c r="M26" s="63" t="s">
        <v>45</v>
      </c>
      <c r="N26" s="64">
        <f t="shared" si="2"/>
        <v>0.03731</v>
      </c>
      <c r="O26" s="65"/>
      <c r="P26" s="2">
        <v>19</v>
      </c>
    </row>
    <row r="27" s="2" customFormat="1" ht="16" customHeight="1" spans="1:16">
      <c r="A27" s="79"/>
      <c r="B27" s="85"/>
      <c r="C27" s="86"/>
      <c r="D27" s="86"/>
      <c r="E27" s="87"/>
      <c r="F27" s="88"/>
      <c r="G27" s="89"/>
      <c r="H27" s="31"/>
      <c r="I27" s="60">
        <v>2000</v>
      </c>
      <c r="J27" s="101" t="s">
        <v>134</v>
      </c>
      <c r="K27" s="102">
        <f t="shared" si="0"/>
        <v>11.5</v>
      </c>
      <c r="L27" s="102">
        <f t="shared" si="1"/>
        <v>12</v>
      </c>
      <c r="M27" s="63" t="s">
        <v>45</v>
      </c>
      <c r="N27" s="64">
        <f t="shared" si="2"/>
        <v>0.03731</v>
      </c>
      <c r="O27" s="65"/>
      <c r="P27" s="2">
        <v>20</v>
      </c>
    </row>
    <row r="28" s="2" customFormat="1" ht="16" customHeight="1" spans="1:16">
      <c r="A28" s="79"/>
      <c r="B28" s="85"/>
      <c r="C28" s="86"/>
      <c r="D28" s="86"/>
      <c r="E28" s="87"/>
      <c r="F28" s="88"/>
      <c r="G28" s="89"/>
      <c r="H28" s="31"/>
      <c r="I28" s="60">
        <v>2000</v>
      </c>
      <c r="J28" s="101" t="s">
        <v>135</v>
      </c>
      <c r="K28" s="102">
        <f t="shared" ref="K28:K52" si="3">I28*0.00575</f>
        <v>11.5</v>
      </c>
      <c r="L28" s="102">
        <f t="shared" si="1"/>
        <v>12</v>
      </c>
      <c r="M28" s="63" t="s">
        <v>45</v>
      </c>
      <c r="N28" s="64">
        <f t="shared" si="2"/>
        <v>0.03731</v>
      </c>
      <c r="O28" s="65"/>
      <c r="P28" s="2">
        <v>21</v>
      </c>
    </row>
    <row r="29" s="2" customFormat="1" ht="16" customHeight="1" spans="1:16">
      <c r="A29" s="79"/>
      <c r="B29" s="85"/>
      <c r="C29" s="86"/>
      <c r="D29" s="86"/>
      <c r="E29" s="87"/>
      <c r="F29" s="88"/>
      <c r="G29" s="89"/>
      <c r="H29" s="31"/>
      <c r="I29" s="60">
        <v>2000</v>
      </c>
      <c r="J29" s="101" t="s">
        <v>136</v>
      </c>
      <c r="K29" s="102">
        <f t="shared" si="3"/>
        <v>11.5</v>
      </c>
      <c r="L29" s="102">
        <f t="shared" si="1"/>
        <v>12</v>
      </c>
      <c r="M29" s="63" t="s">
        <v>45</v>
      </c>
      <c r="N29" s="64">
        <f t="shared" si="2"/>
        <v>0.03731</v>
      </c>
      <c r="O29" s="65"/>
      <c r="P29" s="2">
        <v>22</v>
      </c>
    </row>
    <row r="30" s="2" customFormat="1" ht="16" customHeight="1" spans="1:16">
      <c r="A30" s="79"/>
      <c r="B30" s="85"/>
      <c r="C30" s="86"/>
      <c r="D30" s="86"/>
      <c r="E30" s="87"/>
      <c r="F30" s="88"/>
      <c r="G30" s="89"/>
      <c r="H30" s="31"/>
      <c r="I30" s="60">
        <v>2000</v>
      </c>
      <c r="J30" s="101" t="s">
        <v>137</v>
      </c>
      <c r="K30" s="102">
        <f t="shared" si="3"/>
        <v>11.5</v>
      </c>
      <c r="L30" s="102">
        <f t="shared" si="1"/>
        <v>12</v>
      </c>
      <c r="M30" s="63" t="s">
        <v>45</v>
      </c>
      <c r="N30" s="64">
        <f t="shared" si="2"/>
        <v>0.03731</v>
      </c>
      <c r="O30" s="65"/>
      <c r="P30" s="2">
        <v>23</v>
      </c>
    </row>
    <row r="31" s="2" customFormat="1" ht="16" customHeight="1" spans="1:16">
      <c r="A31" s="79"/>
      <c r="B31" s="85"/>
      <c r="C31" s="86"/>
      <c r="D31" s="86"/>
      <c r="E31" s="87"/>
      <c r="F31" s="88"/>
      <c r="G31" s="89"/>
      <c r="H31" s="31"/>
      <c r="I31" s="60">
        <v>2000</v>
      </c>
      <c r="J31" s="101" t="s">
        <v>138</v>
      </c>
      <c r="K31" s="102">
        <f t="shared" si="3"/>
        <v>11.5</v>
      </c>
      <c r="L31" s="102">
        <f t="shared" si="1"/>
        <v>12</v>
      </c>
      <c r="M31" s="63" t="s">
        <v>45</v>
      </c>
      <c r="N31" s="64">
        <f t="shared" si="2"/>
        <v>0.03731</v>
      </c>
      <c r="O31" s="65"/>
      <c r="P31" s="2">
        <v>24</v>
      </c>
    </row>
    <row r="32" s="2" customFormat="1" ht="16" customHeight="1" spans="1:16">
      <c r="A32" s="79"/>
      <c r="B32" s="85"/>
      <c r="C32" s="86"/>
      <c r="D32" s="86"/>
      <c r="E32" s="87"/>
      <c r="F32" s="88"/>
      <c r="G32" s="89"/>
      <c r="H32" s="31"/>
      <c r="I32" s="60">
        <v>2000</v>
      </c>
      <c r="J32" s="101" t="s">
        <v>139</v>
      </c>
      <c r="K32" s="102">
        <f t="shared" si="3"/>
        <v>11.5</v>
      </c>
      <c r="L32" s="102">
        <f t="shared" si="1"/>
        <v>12</v>
      </c>
      <c r="M32" s="63" t="s">
        <v>45</v>
      </c>
      <c r="N32" s="64">
        <f t="shared" si="2"/>
        <v>0.03731</v>
      </c>
      <c r="O32" s="65"/>
      <c r="P32" s="2">
        <v>25</v>
      </c>
    </row>
    <row r="33" s="2" customFormat="1" ht="16" customHeight="1" spans="1:16">
      <c r="A33" s="79"/>
      <c r="B33" s="85"/>
      <c r="C33" s="86"/>
      <c r="D33" s="86"/>
      <c r="E33" s="87"/>
      <c r="F33" s="88"/>
      <c r="G33" s="89"/>
      <c r="H33" s="31">
        <v>250</v>
      </c>
      <c r="I33" s="60">
        <v>2057</v>
      </c>
      <c r="J33" s="101" t="s">
        <v>140</v>
      </c>
      <c r="K33" s="102">
        <f t="shared" si="3"/>
        <v>11.82775</v>
      </c>
      <c r="L33" s="102">
        <f t="shared" si="1"/>
        <v>12.32775</v>
      </c>
      <c r="M33" s="63" t="s">
        <v>45</v>
      </c>
      <c r="N33" s="64">
        <f t="shared" si="2"/>
        <v>0.03731</v>
      </c>
      <c r="O33" s="65"/>
      <c r="P33" s="2">
        <v>26</v>
      </c>
    </row>
    <row r="34" s="2" customFormat="1" ht="16" customHeight="1" spans="1:16">
      <c r="A34" s="79"/>
      <c r="B34" s="85"/>
      <c r="C34" s="86"/>
      <c r="D34" s="86"/>
      <c r="E34" s="87"/>
      <c r="F34" s="83" t="s">
        <v>71</v>
      </c>
      <c r="G34" s="84">
        <v>22536</v>
      </c>
      <c r="H34" s="31"/>
      <c r="I34" s="60">
        <v>2000</v>
      </c>
      <c r="J34" s="101" t="s">
        <v>141</v>
      </c>
      <c r="K34" s="102">
        <f t="shared" si="3"/>
        <v>11.5</v>
      </c>
      <c r="L34" s="102">
        <f t="shared" si="1"/>
        <v>12</v>
      </c>
      <c r="M34" s="63" t="s">
        <v>45</v>
      </c>
      <c r="N34" s="64">
        <f t="shared" si="2"/>
        <v>0.03731</v>
      </c>
      <c r="O34" s="65"/>
      <c r="P34" s="2">
        <v>27</v>
      </c>
    </row>
    <row r="35" s="2" customFormat="1" ht="16" customHeight="1" spans="1:16">
      <c r="A35" s="79"/>
      <c r="B35" s="85"/>
      <c r="C35" s="86"/>
      <c r="D35" s="86"/>
      <c r="E35" s="87"/>
      <c r="F35" s="88"/>
      <c r="G35" s="89"/>
      <c r="H35" s="31"/>
      <c r="I35" s="60">
        <v>2000</v>
      </c>
      <c r="J35" s="101" t="s">
        <v>142</v>
      </c>
      <c r="K35" s="102">
        <f t="shared" si="3"/>
        <v>11.5</v>
      </c>
      <c r="L35" s="102">
        <f t="shared" si="1"/>
        <v>12</v>
      </c>
      <c r="M35" s="63" t="s">
        <v>45</v>
      </c>
      <c r="N35" s="64">
        <f t="shared" si="2"/>
        <v>0.03731</v>
      </c>
      <c r="O35" s="65"/>
      <c r="P35" s="2">
        <v>28</v>
      </c>
    </row>
    <row r="36" s="2" customFormat="1" ht="16" customHeight="1" spans="1:16">
      <c r="A36" s="79"/>
      <c r="B36" s="85"/>
      <c r="C36" s="86"/>
      <c r="D36" s="86"/>
      <c r="E36" s="87"/>
      <c r="F36" s="88"/>
      <c r="G36" s="89"/>
      <c r="H36" s="31"/>
      <c r="I36" s="60">
        <v>2000</v>
      </c>
      <c r="J36" s="101" t="s">
        <v>143</v>
      </c>
      <c r="K36" s="102">
        <f t="shared" si="3"/>
        <v>11.5</v>
      </c>
      <c r="L36" s="102">
        <f t="shared" si="1"/>
        <v>12</v>
      </c>
      <c r="M36" s="63" t="s">
        <v>45</v>
      </c>
      <c r="N36" s="64">
        <f t="shared" si="2"/>
        <v>0.03731</v>
      </c>
      <c r="O36" s="65"/>
      <c r="P36" s="2">
        <v>29</v>
      </c>
    </row>
    <row r="37" s="2" customFormat="1" ht="16" customHeight="1" spans="1:16">
      <c r="A37" s="79"/>
      <c r="B37" s="85"/>
      <c r="C37" s="86"/>
      <c r="D37" s="86"/>
      <c r="E37" s="87"/>
      <c r="F37" s="88"/>
      <c r="G37" s="89"/>
      <c r="H37" s="31"/>
      <c r="I37" s="60">
        <v>2000</v>
      </c>
      <c r="J37" s="101" t="s">
        <v>144</v>
      </c>
      <c r="K37" s="102">
        <f t="shared" si="3"/>
        <v>11.5</v>
      </c>
      <c r="L37" s="102">
        <f t="shared" si="1"/>
        <v>12</v>
      </c>
      <c r="M37" s="63" t="s">
        <v>45</v>
      </c>
      <c r="N37" s="64">
        <f t="shared" si="2"/>
        <v>0.03731</v>
      </c>
      <c r="O37" s="72"/>
      <c r="P37" s="2">
        <v>30</v>
      </c>
    </row>
    <row r="38" s="2" customFormat="1" ht="16" customHeight="1" spans="1:16">
      <c r="A38" s="79"/>
      <c r="B38" s="85"/>
      <c r="C38" s="86"/>
      <c r="D38" s="86"/>
      <c r="E38" s="87"/>
      <c r="F38" s="88"/>
      <c r="G38" s="89"/>
      <c r="H38" s="31"/>
      <c r="I38" s="60">
        <v>2000</v>
      </c>
      <c r="J38" s="101" t="s">
        <v>145</v>
      </c>
      <c r="K38" s="102">
        <f t="shared" si="3"/>
        <v>11.5</v>
      </c>
      <c r="L38" s="102">
        <f t="shared" si="1"/>
        <v>12</v>
      </c>
      <c r="M38" s="63" t="s">
        <v>45</v>
      </c>
      <c r="N38" s="64">
        <f t="shared" si="2"/>
        <v>0.03731</v>
      </c>
      <c r="O38" s="105" t="s">
        <v>75</v>
      </c>
      <c r="P38" s="2">
        <v>1</v>
      </c>
    </row>
    <row r="39" s="2" customFormat="1" ht="16" customHeight="1" spans="1:16">
      <c r="A39" s="79"/>
      <c r="B39" s="85"/>
      <c r="C39" s="86"/>
      <c r="D39" s="86"/>
      <c r="E39" s="87"/>
      <c r="F39" s="88"/>
      <c r="G39" s="89"/>
      <c r="H39" s="31"/>
      <c r="I39" s="60">
        <v>2000</v>
      </c>
      <c r="J39" s="101" t="s">
        <v>146</v>
      </c>
      <c r="K39" s="102">
        <f t="shared" si="3"/>
        <v>11.5</v>
      </c>
      <c r="L39" s="102">
        <f t="shared" si="1"/>
        <v>12</v>
      </c>
      <c r="M39" s="63" t="s">
        <v>45</v>
      </c>
      <c r="N39" s="64">
        <f t="shared" si="2"/>
        <v>0.03731</v>
      </c>
      <c r="O39" s="65"/>
      <c r="P39" s="2">
        <v>2</v>
      </c>
    </row>
    <row r="40" s="2" customFormat="1" ht="16" customHeight="1" spans="1:16">
      <c r="A40" s="79"/>
      <c r="B40" s="85"/>
      <c r="C40" s="86"/>
      <c r="D40" s="86"/>
      <c r="E40" s="87"/>
      <c r="F40" s="88"/>
      <c r="G40" s="89"/>
      <c r="H40" s="31"/>
      <c r="I40" s="60">
        <v>2000</v>
      </c>
      <c r="J40" s="101" t="s">
        <v>147</v>
      </c>
      <c r="K40" s="102">
        <f t="shared" si="3"/>
        <v>11.5</v>
      </c>
      <c r="L40" s="102">
        <f t="shared" si="1"/>
        <v>12</v>
      </c>
      <c r="M40" s="63" t="s">
        <v>45</v>
      </c>
      <c r="N40" s="64">
        <f t="shared" si="2"/>
        <v>0.03731</v>
      </c>
      <c r="O40" s="65"/>
      <c r="P40" s="2">
        <v>3</v>
      </c>
    </row>
    <row r="41" s="2" customFormat="1" ht="16" customHeight="1" spans="1:16">
      <c r="A41" s="79"/>
      <c r="B41" s="85"/>
      <c r="C41" s="86"/>
      <c r="D41" s="86"/>
      <c r="E41" s="87"/>
      <c r="F41" s="88"/>
      <c r="G41" s="89"/>
      <c r="H41" s="31"/>
      <c r="I41" s="60">
        <v>2000</v>
      </c>
      <c r="J41" s="101" t="s">
        <v>148</v>
      </c>
      <c r="K41" s="102">
        <f t="shared" si="3"/>
        <v>11.5</v>
      </c>
      <c r="L41" s="102">
        <f t="shared" si="1"/>
        <v>12</v>
      </c>
      <c r="M41" s="63" t="s">
        <v>45</v>
      </c>
      <c r="N41" s="64">
        <f t="shared" si="2"/>
        <v>0.03731</v>
      </c>
      <c r="O41" s="65"/>
      <c r="P41" s="2">
        <v>4</v>
      </c>
    </row>
    <row r="42" s="2" customFormat="1" ht="16" customHeight="1" spans="1:16">
      <c r="A42" s="79"/>
      <c r="B42" s="85"/>
      <c r="C42" s="86"/>
      <c r="D42" s="86"/>
      <c r="E42" s="87"/>
      <c r="F42" s="88"/>
      <c r="G42" s="89"/>
      <c r="H42" s="31"/>
      <c r="I42" s="60">
        <v>2000</v>
      </c>
      <c r="J42" s="101" t="s">
        <v>149</v>
      </c>
      <c r="K42" s="102">
        <f t="shared" si="3"/>
        <v>11.5</v>
      </c>
      <c r="L42" s="102">
        <f t="shared" si="1"/>
        <v>12</v>
      </c>
      <c r="M42" s="63" t="s">
        <v>45</v>
      </c>
      <c r="N42" s="64">
        <f t="shared" si="2"/>
        <v>0.03731</v>
      </c>
      <c r="O42" s="65"/>
      <c r="P42" s="2">
        <v>5</v>
      </c>
    </row>
    <row r="43" s="2" customFormat="1" ht="16" customHeight="1" spans="1:16">
      <c r="A43" s="79"/>
      <c r="B43" s="85"/>
      <c r="C43" s="86"/>
      <c r="D43" s="86"/>
      <c r="E43" s="87"/>
      <c r="F43" s="88"/>
      <c r="G43" s="89"/>
      <c r="H43" s="31"/>
      <c r="I43" s="60">
        <v>2000</v>
      </c>
      <c r="J43" s="101" t="s">
        <v>150</v>
      </c>
      <c r="K43" s="102">
        <f t="shared" si="3"/>
        <v>11.5</v>
      </c>
      <c r="L43" s="102">
        <f t="shared" si="1"/>
        <v>12</v>
      </c>
      <c r="M43" s="63" t="s">
        <v>45</v>
      </c>
      <c r="N43" s="64">
        <f t="shared" si="2"/>
        <v>0.03731</v>
      </c>
      <c r="O43" s="65"/>
      <c r="P43" s="2">
        <v>6</v>
      </c>
    </row>
    <row r="44" s="2" customFormat="1" ht="16" customHeight="1" spans="1:16">
      <c r="A44" s="79"/>
      <c r="B44" s="85"/>
      <c r="C44" s="86"/>
      <c r="D44" s="86"/>
      <c r="E44" s="87"/>
      <c r="F44" s="88"/>
      <c r="G44" s="89"/>
      <c r="H44" s="31"/>
      <c r="I44" s="60">
        <v>2000</v>
      </c>
      <c r="J44" s="101" t="s">
        <v>151</v>
      </c>
      <c r="K44" s="102">
        <f t="shared" si="3"/>
        <v>11.5</v>
      </c>
      <c r="L44" s="102">
        <f t="shared" si="1"/>
        <v>12</v>
      </c>
      <c r="M44" s="63" t="s">
        <v>45</v>
      </c>
      <c r="N44" s="64">
        <f t="shared" si="2"/>
        <v>0.03731</v>
      </c>
      <c r="O44" s="65"/>
      <c r="P44" s="2">
        <v>7</v>
      </c>
    </row>
    <row r="45" s="2" customFormat="1" ht="16" customHeight="1" spans="1:16">
      <c r="A45" s="79"/>
      <c r="B45" s="85"/>
      <c r="C45" s="86"/>
      <c r="D45" s="86"/>
      <c r="E45" s="87"/>
      <c r="F45" s="88"/>
      <c r="G45" s="89"/>
      <c r="H45" s="31">
        <v>200</v>
      </c>
      <c r="I45" s="60">
        <f>536+H45</f>
        <v>736</v>
      </c>
      <c r="J45" s="101" t="s">
        <v>152</v>
      </c>
      <c r="K45" s="102">
        <f t="shared" si="3"/>
        <v>4.232</v>
      </c>
      <c r="L45" s="102">
        <f t="shared" si="1"/>
        <v>4.732</v>
      </c>
      <c r="M45" s="103" t="s">
        <v>41</v>
      </c>
      <c r="N45" s="104">
        <f>0.7*0.16*0.185</f>
        <v>0.02072</v>
      </c>
      <c r="O45" s="65"/>
      <c r="P45" s="2">
        <v>8</v>
      </c>
    </row>
    <row r="46" s="2" customFormat="1" ht="16" customHeight="1" spans="1:16">
      <c r="A46" s="79"/>
      <c r="B46" s="85"/>
      <c r="C46" s="86"/>
      <c r="D46" s="86"/>
      <c r="E46" s="87"/>
      <c r="F46" s="83" t="s">
        <v>85</v>
      </c>
      <c r="G46" s="84">
        <v>11371</v>
      </c>
      <c r="H46" s="31"/>
      <c r="I46" s="60">
        <v>2000</v>
      </c>
      <c r="J46" s="101" t="s">
        <v>153</v>
      </c>
      <c r="K46" s="102">
        <f t="shared" si="3"/>
        <v>11.5</v>
      </c>
      <c r="L46" s="102">
        <f t="shared" si="1"/>
        <v>12</v>
      </c>
      <c r="M46" s="63" t="s">
        <v>45</v>
      </c>
      <c r="N46" s="64">
        <f t="shared" ref="N46:N52" si="4">0.7*0.26*0.205</f>
        <v>0.03731</v>
      </c>
      <c r="O46" s="65"/>
      <c r="P46" s="2">
        <v>9</v>
      </c>
    </row>
    <row r="47" s="2" customFormat="1" ht="16" customHeight="1" spans="1:16">
      <c r="A47" s="79"/>
      <c r="B47" s="85"/>
      <c r="C47" s="86"/>
      <c r="D47" s="86"/>
      <c r="E47" s="87"/>
      <c r="F47" s="88"/>
      <c r="G47" s="89"/>
      <c r="H47" s="31"/>
      <c r="I47" s="60">
        <v>2000</v>
      </c>
      <c r="J47" s="101" t="s">
        <v>154</v>
      </c>
      <c r="K47" s="102">
        <f t="shared" si="3"/>
        <v>11.5</v>
      </c>
      <c r="L47" s="102">
        <f t="shared" si="1"/>
        <v>12</v>
      </c>
      <c r="M47" s="63" t="s">
        <v>45</v>
      </c>
      <c r="N47" s="64">
        <f t="shared" si="4"/>
        <v>0.03731</v>
      </c>
      <c r="O47" s="65"/>
      <c r="P47" s="2">
        <v>10</v>
      </c>
    </row>
    <row r="48" s="2" customFormat="1" ht="16" customHeight="1" spans="1:16">
      <c r="A48" s="79"/>
      <c r="B48" s="85"/>
      <c r="C48" s="86"/>
      <c r="D48" s="86"/>
      <c r="E48" s="87"/>
      <c r="F48" s="88"/>
      <c r="G48" s="89"/>
      <c r="H48" s="31"/>
      <c r="I48" s="60">
        <v>2000</v>
      </c>
      <c r="J48" s="101" t="s">
        <v>155</v>
      </c>
      <c r="K48" s="102">
        <f t="shared" si="3"/>
        <v>11.5</v>
      </c>
      <c r="L48" s="102">
        <f t="shared" si="1"/>
        <v>12</v>
      </c>
      <c r="M48" s="63" t="s">
        <v>45</v>
      </c>
      <c r="N48" s="64">
        <f t="shared" si="4"/>
        <v>0.03731</v>
      </c>
      <c r="O48" s="65"/>
      <c r="P48" s="2">
        <v>11</v>
      </c>
    </row>
    <row r="49" s="2" customFormat="1" ht="16" customHeight="1" spans="1:16">
      <c r="A49" s="79"/>
      <c r="B49" s="85"/>
      <c r="C49" s="86"/>
      <c r="D49" s="86"/>
      <c r="E49" s="87"/>
      <c r="F49" s="88"/>
      <c r="G49" s="89"/>
      <c r="H49" s="31"/>
      <c r="I49" s="60">
        <v>2000</v>
      </c>
      <c r="J49" s="101" t="s">
        <v>156</v>
      </c>
      <c r="K49" s="102">
        <f t="shared" si="3"/>
        <v>11.5</v>
      </c>
      <c r="L49" s="102">
        <f t="shared" si="1"/>
        <v>12</v>
      </c>
      <c r="M49" s="63" t="s">
        <v>45</v>
      </c>
      <c r="N49" s="64">
        <f t="shared" si="4"/>
        <v>0.03731</v>
      </c>
      <c r="O49" s="65"/>
      <c r="P49" s="2">
        <v>12</v>
      </c>
    </row>
    <row r="50" s="2" customFormat="1" ht="16" customHeight="1" spans="1:16">
      <c r="A50" s="79"/>
      <c r="B50" s="85"/>
      <c r="C50" s="86"/>
      <c r="D50" s="86"/>
      <c r="E50" s="87"/>
      <c r="F50" s="88"/>
      <c r="G50" s="89"/>
      <c r="H50" s="31"/>
      <c r="I50" s="60">
        <v>2000</v>
      </c>
      <c r="J50" s="101" t="s">
        <v>157</v>
      </c>
      <c r="K50" s="102">
        <f t="shared" si="3"/>
        <v>11.5</v>
      </c>
      <c r="L50" s="102">
        <f t="shared" si="1"/>
        <v>12</v>
      </c>
      <c r="M50" s="63" t="s">
        <v>45</v>
      </c>
      <c r="N50" s="64">
        <f t="shared" si="4"/>
        <v>0.03731</v>
      </c>
      <c r="O50" s="65"/>
      <c r="P50" s="2">
        <v>13</v>
      </c>
    </row>
    <row r="51" s="2" customFormat="1" ht="16" customHeight="1" spans="1:16">
      <c r="A51" s="81"/>
      <c r="B51" s="85"/>
      <c r="C51" s="86"/>
      <c r="D51" s="86"/>
      <c r="E51" s="87"/>
      <c r="F51" s="88"/>
      <c r="G51" s="89"/>
      <c r="H51" s="31">
        <v>100</v>
      </c>
      <c r="I51" s="60">
        <v>1471</v>
      </c>
      <c r="J51" s="101" t="s">
        <v>158</v>
      </c>
      <c r="K51" s="102">
        <f t="shared" si="3"/>
        <v>8.45825</v>
      </c>
      <c r="L51" s="102">
        <f t="shared" si="1"/>
        <v>8.95825</v>
      </c>
      <c r="M51" s="63" t="s">
        <v>45</v>
      </c>
      <c r="N51" s="64">
        <f t="shared" si="4"/>
        <v>0.03731</v>
      </c>
      <c r="O51" s="65"/>
      <c r="P51" s="2">
        <v>14</v>
      </c>
    </row>
    <row r="52" s="2" customFormat="1" ht="16" customHeight="1" spans="1:16">
      <c r="A52" s="90" t="s">
        <v>159</v>
      </c>
      <c r="B52" s="91" t="s">
        <v>93</v>
      </c>
      <c r="C52" s="90" t="s">
        <v>160</v>
      </c>
      <c r="D52" s="90" t="s">
        <v>37</v>
      </c>
      <c r="E52" s="92" t="s">
        <v>95</v>
      </c>
      <c r="F52" s="35" t="s">
        <v>39</v>
      </c>
      <c r="G52" s="93">
        <v>1764</v>
      </c>
      <c r="H52" s="94">
        <v>50</v>
      </c>
      <c r="I52" s="60">
        <f>G52+H52</f>
        <v>1814</v>
      </c>
      <c r="J52" s="101" t="s">
        <v>161</v>
      </c>
      <c r="K52" s="102">
        <f>I52*0.00235</f>
        <v>4.2629</v>
      </c>
      <c r="L52" s="102">
        <f t="shared" si="1"/>
        <v>4.7629</v>
      </c>
      <c r="M52" s="103" t="s">
        <v>41</v>
      </c>
      <c r="N52" s="104">
        <f>0.7*0.16*0.185</f>
        <v>0.02072</v>
      </c>
      <c r="O52" s="65"/>
      <c r="P52" s="2">
        <v>15</v>
      </c>
    </row>
    <row r="53" s="2" customFormat="1" ht="16" customHeight="1" spans="1:16">
      <c r="A53" s="32"/>
      <c r="B53" s="33"/>
      <c r="C53" s="32"/>
      <c r="D53" s="32"/>
      <c r="E53" s="34"/>
      <c r="F53" s="95" t="s">
        <v>56</v>
      </c>
      <c r="G53" s="96">
        <v>55570</v>
      </c>
      <c r="H53" s="31"/>
      <c r="I53" s="60">
        <v>7000</v>
      </c>
      <c r="J53" s="101" t="s">
        <v>162</v>
      </c>
      <c r="K53" s="102">
        <f t="shared" ref="K53:K68" si="5">I53*0.00235</f>
        <v>16.45</v>
      </c>
      <c r="L53" s="102">
        <f t="shared" si="1"/>
        <v>16.95</v>
      </c>
      <c r="M53" s="63" t="s">
        <v>45</v>
      </c>
      <c r="N53" s="64">
        <f t="shared" ref="N53:N66" si="6">0.7*0.26*0.205</f>
        <v>0.03731</v>
      </c>
      <c r="O53" s="65"/>
      <c r="P53" s="2">
        <v>16</v>
      </c>
    </row>
    <row r="54" s="2" customFormat="1" ht="16" customHeight="1" spans="1:16">
      <c r="A54" s="32"/>
      <c r="B54" s="33"/>
      <c r="C54" s="32"/>
      <c r="D54" s="32"/>
      <c r="E54" s="34"/>
      <c r="F54" s="97"/>
      <c r="G54" s="98"/>
      <c r="H54" s="31"/>
      <c r="I54" s="60">
        <v>7000</v>
      </c>
      <c r="J54" s="101" t="s">
        <v>163</v>
      </c>
      <c r="K54" s="102">
        <f t="shared" si="5"/>
        <v>16.45</v>
      </c>
      <c r="L54" s="102">
        <f t="shared" si="1"/>
        <v>16.95</v>
      </c>
      <c r="M54" s="63" t="s">
        <v>45</v>
      </c>
      <c r="N54" s="64">
        <f t="shared" si="6"/>
        <v>0.03731</v>
      </c>
      <c r="O54" s="65"/>
      <c r="P54" s="2">
        <v>17</v>
      </c>
    </row>
    <row r="55" s="2" customFormat="1" ht="16" customHeight="1" spans="1:16">
      <c r="A55" s="32"/>
      <c r="B55" s="33"/>
      <c r="C55" s="32"/>
      <c r="D55" s="32"/>
      <c r="E55" s="34"/>
      <c r="F55" s="97"/>
      <c r="G55" s="98"/>
      <c r="H55" s="31"/>
      <c r="I55" s="60">
        <v>7000</v>
      </c>
      <c r="J55" s="101" t="s">
        <v>164</v>
      </c>
      <c r="K55" s="102">
        <f t="shared" si="5"/>
        <v>16.45</v>
      </c>
      <c r="L55" s="102">
        <f t="shared" si="1"/>
        <v>16.95</v>
      </c>
      <c r="M55" s="63" t="s">
        <v>45</v>
      </c>
      <c r="N55" s="64">
        <f t="shared" si="6"/>
        <v>0.03731</v>
      </c>
      <c r="O55" s="65"/>
      <c r="P55" s="2">
        <v>18</v>
      </c>
    </row>
    <row r="56" s="2" customFormat="1" ht="16" customHeight="1" spans="1:16">
      <c r="A56" s="32"/>
      <c r="B56" s="33"/>
      <c r="C56" s="32"/>
      <c r="D56" s="32"/>
      <c r="E56" s="34"/>
      <c r="F56" s="97"/>
      <c r="G56" s="98"/>
      <c r="H56" s="31"/>
      <c r="I56" s="60">
        <v>7000</v>
      </c>
      <c r="J56" s="101" t="s">
        <v>165</v>
      </c>
      <c r="K56" s="102">
        <f t="shared" si="5"/>
        <v>16.45</v>
      </c>
      <c r="L56" s="102">
        <f t="shared" si="1"/>
        <v>16.95</v>
      </c>
      <c r="M56" s="63" t="s">
        <v>45</v>
      </c>
      <c r="N56" s="64">
        <f t="shared" si="6"/>
        <v>0.03731</v>
      </c>
      <c r="O56" s="65"/>
      <c r="P56" s="2">
        <v>19</v>
      </c>
    </row>
    <row r="57" s="2" customFormat="1" ht="16" customHeight="1" spans="1:16">
      <c r="A57" s="32"/>
      <c r="B57" s="33"/>
      <c r="C57" s="32"/>
      <c r="D57" s="32"/>
      <c r="E57" s="34"/>
      <c r="F57" s="97"/>
      <c r="G57" s="98"/>
      <c r="H57" s="31"/>
      <c r="I57" s="60">
        <v>7000</v>
      </c>
      <c r="J57" s="101" t="s">
        <v>166</v>
      </c>
      <c r="K57" s="102">
        <f t="shared" si="5"/>
        <v>16.45</v>
      </c>
      <c r="L57" s="102">
        <f t="shared" si="1"/>
        <v>16.95</v>
      </c>
      <c r="M57" s="63" t="s">
        <v>45</v>
      </c>
      <c r="N57" s="64">
        <f t="shared" si="6"/>
        <v>0.03731</v>
      </c>
      <c r="O57" s="65"/>
      <c r="P57" s="2">
        <v>20</v>
      </c>
    </row>
    <row r="58" s="2" customFormat="1" ht="16" customHeight="1" spans="1:16">
      <c r="A58" s="32"/>
      <c r="B58" s="33"/>
      <c r="C58" s="32"/>
      <c r="D58" s="32"/>
      <c r="E58" s="34"/>
      <c r="F58" s="97"/>
      <c r="G58" s="98"/>
      <c r="H58" s="31"/>
      <c r="I58" s="60">
        <v>7000</v>
      </c>
      <c r="J58" s="101" t="s">
        <v>167</v>
      </c>
      <c r="K58" s="102">
        <f t="shared" si="5"/>
        <v>16.45</v>
      </c>
      <c r="L58" s="102">
        <f t="shared" si="1"/>
        <v>16.95</v>
      </c>
      <c r="M58" s="63" t="s">
        <v>45</v>
      </c>
      <c r="N58" s="64">
        <f t="shared" si="6"/>
        <v>0.03731</v>
      </c>
      <c r="O58" s="65"/>
      <c r="P58" s="2">
        <v>21</v>
      </c>
    </row>
    <row r="59" s="2" customFormat="1" ht="16" customHeight="1" spans="1:16">
      <c r="A59" s="32"/>
      <c r="B59" s="33"/>
      <c r="C59" s="32"/>
      <c r="D59" s="32"/>
      <c r="E59" s="34"/>
      <c r="F59" s="97"/>
      <c r="G59" s="98"/>
      <c r="H59" s="31"/>
      <c r="I59" s="60">
        <v>7000</v>
      </c>
      <c r="J59" s="101" t="s">
        <v>168</v>
      </c>
      <c r="K59" s="102">
        <f t="shared" si="5"/>
        <v>16.45</v>
      </c>
      <c r="L59" s="102">
        <f t="shared" si="1"/>
        <v>16.95</v>
      </c>
      <c r="M59" s="63" t="s">
        <v>45</v>
      </c>
      <c r="N59" s="64">
        <f t="shared" si="6"/>
        <v>0.03731</v>
      </c>
      <c r="O59" s="65"/>
      <c r="P59" s="2">
        <v>22</v>
      </c>
    </row>
    <row r="60" s="2" customFormat="1" ht="16" customHeight="1" spans="1:16">
      <c r="A60" s="32"/>
      <c r="B60" s="33"/>
      <c r="C60" s="32"/>
      <c r="D60" s="32"/>
      <c r="E60" s="34"/>
      <c r="F60" s="99"/>
      <c r="G60" s="100"/>
      <c r="H60" s="31">
        <v>500</v>
      </c>
      <c r="I60" s="60">
        <v>7070</v>
      </c>
      <c r="J60" s="101" t="s">
        <v>169</v>
      </c>
      <c r="K60" s="102">
        <f t="shared" si="5"/>
        <v>16.6145</v>
      </c>
      <c r="L60" s="102">
        <f t="shared" si="1"/>
        <v>17.1145</v>
      </c>
      <c r="M60" s="63" t="s">
        <v>45</v>
      </c>
      <c r="N60" s="64">
        <f t="shared" si="6"/>
        <v>0.03731</v>
      </c>
      <c r="O60" s="65"/>
      <c r="P60" s="2">
        <v>23</v>
      </c>
    </row>
    <row r="61" s="2" customFormat="1" ht="16" customHeight="1" spans="1:16">
      <c r="A61" s="32"/>
      <c r="B61" s="33"/>
      <c r="C61" s="32"/>
      <c r="D61" s="32"/>
      <c r="E61" s="34"/>
      <c r="F61" s="97" t="s">
        <v>71</v>
      </c>
      <c r="G61" s="98">
        <v>44635</v>
      </c>
      <c r="H61" s="31"/>
      <c r="I61" s="60">
        <v>7000</v>
      </c>
      <c r="J61" s="101" t="s">
        <v>170</v>
      </c>
      <c r="K61" s="102">
        <f t="shared" si="5"/>
        <v>16.45</v>
      </c>
      <c r="L61" s="102">
        <f t="shared" si="1"/>
        <v>16.95</v>
      </c>
      <c r="M61" s="63" t="s">
        <v>45</v>
      </c>
      <c r="N61" s="64">
        <f t="shared" si="6"/>
        <v>0.03731</v>
      </c>
      <c r="O61" s="65"/>
      <c r="P61" s="2">
        <v>24</v>
      </c>
    </row>
    <row r="62" s="2" customFormat="1" ht="16" customHeight="1" spans="1:16">
      <c r="A62" s="32"/>
      <c r="B62" s="33"/>
      <c r="C62" s="32"/>
      <c r="D62" s="32"/>
      <c r="E62" s="34"/>
      <c r="F62" s="97"/>
      <c r="G62" s="98"/>
      <c r="H62" s="31"/>
      <c r="I62" s="60">
        <v>7000</v>
      </c>
      <c r="J62" s="101" t="s">
        <v>171</v>
      </c>
      <c r="K62" s="102">
        <f t="shared" si="5"/>
        <v>16.45</v>
      </c>
      <c r="L62" s="102">
        <f t="shared" si="1"/>
        <v>16.95</v>
      </c>
      <c r="M62" s="63" t="s">
        <v>45</v>
      </c>
      <c r="N62" s="64">
        <f t="shared" si="6"/>
        <v>0.03731</v>
      </c>
      <c r="O62" s="65"/>
      <c r="P62" s="2">
        <v>25</v>
      </c>
    </row>
    <row r="63" s="2" customFormat="1" ht="16" customHeight="1" spans="1:16">
      <c r="A63" s="32"/>
      <c r="B63" s="33"/>
      <c r="C63" s="32"/>
      <c r="D63" s="32"/>
      <c r="E63" s="34"/>
      <c r="F63" s="97"/>
      <c r="G63" s="98"/>
      <c r="H63" s="31"/>
      <c r="I63" s="60">
        <v>7000</v>
      </c>
      <c r="J63" s="101" t="s">
        <v>172</v>
      </c>
      <c r="K63" s="102">
        <f t="shared" si="5"/>
        <v>16.45</v>
      </c>
      <c r="L63" s="102">
        <f t="shared" si="1"/>
        <v>16.95</v>
      </c>
      <c r="M63" s="63" t="s">
        <v>45</v>
      </c>
      <c r="N63" s="64">
        <f t="shared" si="6"/>
        <v>0.03731</v>
      </c>
      <c r="O63" s="65"/>
      <c r="P63" s="2">
        <v>26</v>
      </c>
    </row>
    <row r="64" s="2" customFormat="1" ht="16" customHeight="1" spans="1:16">
      <c r="A64" s="32"/>
      <c r="B64" s="33"/>
      <c r="C64" s="32"/>
      <c r="D64" s="32"/>
      <c r="E64" s="34"/>
      <c r="F64" s="99"/>
      <c r="G64" s="100"/>
      <c r="H64" s="31">
        <v>400</v>
      </c>
      <c r="I64" s="60">
        <v>3035</v>
      </c>
      <c r="J64" s="101" t="s">
        <v>173</v>
      </c>
      <c r="K64" s="102">
        <f t="shared" si="5"/>
        <v>7.13225</v>
      </c>
      <c r="L64" s="102">
        <f t="shared" si="1"/>
        <v>7.63225</v>
      </c>
      <c r="M64" s="103" t="s">
        <v>41</v>
      </c>
      <c r="N64" s="104">
        <f>0.7*0.16*0.185</f>
        <v>0.02072</v>
      </c>
      <c r="O64" s="65"/>
      <c r="P64" s="2">
        <v>27</v>
      </c>
    </row>
    <row r="65" s="2" customFormat="1" customHeight="1" spans="1:16">
      <c r="A65" s="32"/>
      <c r="B65" s="33"/>
      <c r="C65" s="32"/>
      <c r="D65" s="32"/>
      <c r="E65" s="34"/>
      <c r="F65" s="95" t="s">
        <v>85</v>
      </c>
      <c r="G65" s="96">
        <v>22742</v>
      </c>
      <c r="H65" s="40"/>
      <c r="I65" s="60">
        <v>7000</v>
      </c>
      <c r="J65" s="101" t="s">
        <v>174</v>
      </c>
      <c r="K65" s="102">
        <f t="shared" si="5"/>
        <v>16.45</v>
      </c>
      <c r="L65" s="102">
        <f t="shared" si="1"/>
        <v>16.95</v>
      </c>
      <c r="M65" s="63" t="s">
        <v>45</v>
      </c>
      <c r="N65" s="64">
        <f t="shared" ref="N65:N67" si="7">0.7*0.26*0.205</f>
        <v>0.03731</v>
      </c>
      <c r="O65" s="65"/>
      <c r="P65" s="2">
        <v>28</v>
      </c>
    </row>
    <row r="66" s="2" customFormat="1" customHeight="1" spans="1:16">
      <c r="A66" s="32"/>
      <c r="B66" s="33"/>
      <c r="C66" s="32"/>
      <c r="D66" s="32"/>
      <c r="E66" s="34"/>
      <c r="F66" s="97"/>
      <c r="G66" s="98"/>
      <c r="H66" s="40"/>
      <c r="I66" s="60">
        <v>7000</v>
      </c>
      <c r="J66" s="101" t="s">
        <v>175</v>
      </c>
      <c r="K66" s="102">
        <f t="shared" si="5"/>
        <v>16.45</v>
      </c>
      <c r="L66" s="102">
        <f t="shared" si="1"/>
        <v>16.95</v>
      </c>
      <c r="M66" s="63" t="s">
        <v>45</v>
      </c>
      <c r="N66" s="64">
        <f t="shared" si="7"/>
        <v>0.03731</v>
      </c>
      <c r="O66" s="65"/>
      <c r="P66" s="2">
        <v>29</v>
      </c>
    </row>
    <row r="67" s="2" customFormat="1" customHeight="1" spans="1:16">
      <c r="A67" s="32"/>
      <c r="B67" s="33"/>
      <c r="C67" s="32"/>
      <c r="D67" s="32"/>
      <c r="E67" s="34"/>
      <c r="F67" s="97"/>
      <c r="G67" s="98"/>
      <c r="H67" s="40"/>
      <c r="I67" s="60">
        <v>7000</v>
      </c>
      <c r="J67" s="101" t="s">
        <v>176</v>
      </c>
      <c r="K67" s="102">
        <f t="shared" si="5"/>
        <v>16.45</v>
      </c>
      <c r="L67" s="102">
        <f t="shared" si="1"/>
        <v>16.95</v>
      </c>
      <c r="M67" s="63" t="s">
        <v>45</v>
      </c>
      <c r="N67" s="64">
        <f t="shared" si="7"/>
        <v>0.03731</v>
      </c>
      <c r="O67" s="65"/>
      <c r="P67" s="2">
        <v>30</v>
      </c>
    </row>
    <row r="68" s="2" customFormat="1" customHeight="1" spans="1:16">
      <c r="A68" s="26"/>
      <c r="B68" s="27"/>
      <c r="C68" s="26"/>
      <c r="D68" s="26"/>
      <c r="E68" s="34"/>
      <c r="F68" s="99"/>
      <c r="G68" s="100"/>
      <c r="H68" s="40">
        <v>200</v>
      </c>
      <c r="I68" s="60">
        <v>1942</v>
      </c>
      <c r="J68" s="101" t="s">
        <v>177</v>
      </c>
      <c r="K68" s="102">
        <f t="shared" si="5"/>
        <v>4.5637</v>
      </c>
      <c r="L68" s="102">
        <f t="shared" si="1"/>
        <v>5.0637</v>
      </c>
      <c r="M68" s="103" t="s">
        <v>41</v>
      </c>
      <c r="N68" s="104">
        <f>0.7*0.16*0.185</f>
        <v>0.02072</v>
      </c>
      <c r="O68" s="65"/>
      <c r="P68" s="2">
        <v>31</v>
      </c>
    </row>
    <row r="69" s="2" customFormat="1" ht="16" customHeight="1" spans="1:15">
      <c r="A69" s="26"/>
      <c r="B69" s="26"/>
      <c r="C69" s="26"/>
      <c r="D69" s="26"/>
      <c r="E69" s="106"/>
      <c r="F69" s="38"/>
      <c r="G69" s="39"/>
      <c r="H69" s="40"/>
      <c r="I69" s="60"/>
      <c r="J69" s="73"/>
      <c r="K69" s="74"/>
      <c r="L69" s="74"/>
      <c r="M69" s="63"/>
      <c r="N69" s="56"/>
      <c r="O69" s="75"/>
    </row>
    <row r="70" s="2" customFormat="1" ht="16" customHeight="1" spans="1:15">
      <c r="A70" s="41"/>
      <c r="B70" s="42"/>
      <c r="C70" s="41"/>
      <c r="D70" s="41"/>
      <c r="E70" s="43"/>
      <c r="F70" s="38"/>
      <c r="G70" s="39"/>
      <c r="H70" s="40"/>
      <c r="I70" s="39">
        <f>SUM(I8:I68)</f>
        <v>190707</v>
      </c>
      <c r="J70" s="39" t="s">
        <v>178</v>
      </c>
      <c r="K70" s="76">
        <f>SUM(K8:K68)</f>
        <v>740.037850000001</v>
      </c>
      <c r="L70" s="76">
        <f>SUM(L8:L68)</f>
        <v>770.537850000001</v>
      </c>
      <c r="M70" s="76"/>
      <c r="N70" s="76">
        <f>SUM(N8:N68)</f>
        <v>2.19296</v>
      </c>
      <c r="O70" s="75"/>
    </row>
    <row r="71" s="1" customFormat="1" spans="8:12">
      <c r="H71" s="3"/>
      <c r="I71" s="77"/>
      <c r="J71" s="78"/>
      <c r="K71" s="5"/>
      <c r="L71" s="5"/>
    </row>
    <row r="72" s="1" customFormat="1" spans="8:12">
      <c r="H72" s="3"/>
      <c r="J72" s="4"/>
      <c r="K72" s="5"/>
      <c r="L72" s="5"/>
    </row>
    <row r="73" s="1" customFormat="1" spans="8:12">
      <c r="H73" s="44"/>
      <c r="J73" s="4"/>
      <c r="K73" s="5"/>
      <c r="L73" s="5"/>
    </row>
    <row r="74" s="1" customFormat="1" spans="8:12">
      <c r="H74" s="3"/>
      <c r="J74" s="4"/>
      <c r="K74" s="5"/>
      <c r="L74" s="5"/>
    </row>
    <row r="75" s="1" customFormat="1" spans="8:12">
      <c r="H75" s="3"/>
      <c r="J75" s="4"/>
      <c r="K75" s="5"/>
      <c r="L75" s="5"/>
    </row>
    <row r="76" s="1" customFormat="1" spans="8:12">
      <c r="H76" s="3"/>
      <c r="J76" s="4"/>
      <c r="K76" s="5"/>
      <c r="L76" s="5"/>
    </row>
    <row r="77" s="1" customFormat="1" spans="8:12">
      <c r="H77" s="3" t="s">
        <v>111</v>
      </c>
      <c r="J77" s="4"/>
      <c r="K77" s="5"/>
      <c r="L77" s="5"/>
    </row>
  </sheetData>
  <mergeCells count="30">
    <mergeCell ref="A1:M1"/>
    <mergeCell ref="A2:M2"/>
    <mergeCell ref="F3:G3"/>
    <mergeCell ref="F4:N4"/>
    <mergeCell ref="A8:A51"/>
    <mergeCell ref="A52:A68"/>
    <mergeCell ref="B8:B51"/>
    <mergeCell ref="B52:B68"/>
    <mergeCell ref="C8:C51"/>
    <mergeCell ref="C52:C68"/>
    <mergeCell ref="D8:D51"/>
    <mergeCell ref="D52:D68"/>
    <mergeCell ref="E8:E51"/>
    <mergeCell ref="E52:E68"/>
    <mergeCell ref="F9:F19"/>
    <mergeCell ref="F20:F33"/>
    <mergeCell ref="F34:F45"/>
    <mergeCell ref="F46:F51"/>
    <mergeCell ref="F53:F60"/>
    <mergeCell ref="F61:F64"/>
    <mergeCell ref="F65:F68"/>
    <mergeCell ref="G9:G19"/>
    <mergeCell ref="G20:G33"/>
    <mergeCell ref="G34:G45"/>
    <mergeCell ref="G46:G51"/>
    <mergeCell ref="G53:G60"/>
    <mergeCell ref="G61:G64"/>
    <mergeCell ref="G65:G68"/>
    <mergeCell ref="O8:O37"/>
    <mergeCell ref="O38:O68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G29" sqref="G29"/>
    </sheetView>
  </sheetViews>
  <sheetFormatPr defaultColWidth="18" defaultRowHeight="15"/>
  <cols>
    <col min="1" max="1" width="13.375" style="1" customWidth="1"/>
    <col min="2" max="2" width="26.5" style="1" customWidth="1"/>
    <col min="3" max="3" width="11" style="1" customWidth="1"/>
    <col min="4" max="4" width="10.875" style="1" customWidth="1"/>
    <col min="5" max="5" width="11" style="1" customWidth="1"/>
    <col min="6" max="6" width="6.5" style="1" customWidth="1"/>
    <col min="7" max="7" width="7.25" style="1" customWidth="1"/>
    <col min="8" max="8" width="6.5" style="3" customWidth="1"/>
    <col min="9" max="9" width="8.26666666666667" style="1" customWidth="1"/>
    <col min="10" max="10" width="8.5" style="4" customWidth="1"/>
    <col min="11" max="11" width="7.36666666666667" style="5" customWidth="1"/>
    <col min="12" max="12" width="10.0916666666667" style="5" customWidth="1"/>
    <col min="13" max="13" width="11.5" style="1" customWidth="1"/>
    <col min="14" max="14" width="8.5" style="1" customWidth="1"/>
    <col min="15" max="15" width="9.375" style="1" customWidth="1"/>
    <col min="16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45"/>
      <c r="J1" s="46"/>
      <c r="K1" s="47"/>
      <c r="L1" s="47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48"/>
      <c r="K2" s="49"/>
      <c r="L2" s="49"/>
      <c r="M2" s="8"/>
    </row>
    <row r="3" s="1" customFormat="1" spans="5:12">
      <c r="E3" s="9" t="s">
        <v>2</v>
      </c>
      <c r="F3" s="10" t="s">
        <v>179</v>
      </c>
      <c r="G3" s="10"/>
      <c r="H3" s="11"/>
      <c r="I3" s="44"/>
      <c r="J3" s="50"/>
      <c r="K3" s="5"/>
      <c r="L3" s="5"/>
    </row>
    <row r="4" s="1" customFormat="1" ht="50" customHeight="1" spans="2:14">
      <c r="B4" s="12"/>
      <c r="D4" s="13" t="s">
        <v>4</v>
      </c>
      <c r="E4" s="14"/>
      <c r="F4" s="15" t="s">
        <v>5</v>
      </c>
      <c r="G4" s="16"/>
      <c r="H4" s="16"/>
      <c r="I4" s="16"/>
      <c r="J4" s="51"/>
      <c r="K4" s="52"/>
      <c r="L4" s="52"/>
      <c r="M4" s="16"/>
      <c r="N4" s="16"/>
    </row>
    <row r="5" s="1" customFormat="1" hidden="1" spans="2:12">
      <c r="B5" s="17"/>
      <c r="H5" s="3"/>
      <c r="J5" s="4"/>
      <c r="K5" s="5"/>
      <c r="L5" s="5"/>
    </row>
    <row r="6" s="2" customFormat="1" ht="38.25" spans="1:15">
      <c r="A6" s="18" t="s">
        <v>6</v>
      </c>
      <c r="B6" s="19" t="s">
        <v>7</v>
      </c>
      <c r="C6" s="19" t="s">
        <v>8</v>
      </c>
      <c r="D6" s="19" t="s">
        <v>9</v>
      </c>
      <c r="E6" s="20" t="s">
        <v>10</v>
      </c>
      <c r="F6" s="20" t="s">
        <v>11</v>
      </c>
      <c r="G6" s="21" t="s">
        <v>12</v>
      </c>
      <c r="H6" s="21" t="s">
        <v>13</v>
      </c>
      <c r="I6" s="53" t="s">
        <v>14</v>
      </c>
      <c r="J6" s="54" t="s">
        <v>15</v>
      </c>
      <c r="K6" s="55" t="s">
        <v>16</v>
      </c>
      <c r="L6" s="55" t="s">
        <v>17</v>
      </c>
      <c r="M6" s="19" t="s">
        <v>18</v>
      </c>
      <c r="N6" s="56" t="s">
        <v>19</v>
      </c>
      <c r="O6" s="57"/>
    </row>
    <row r="7" s="2" customFormat="1" ht="32" customHeight="1" spans="1:15">
      <c r="A7" s="18" t="s">
        <v>20</v>
      </c>
      <c r="B7" s="22" t="s">
        <v>21</v>
      </c>
      <c r="C7" s="23" t="s">
        <v>22</v>
      </c>
      <c r="D7" s="24" t="s">
        <v>23</v>
      </c>
      <c r="E7" s="25" t="s">
        <v>24</v>
      </c>
      <c r="F7" s="25" t="s">
        <v>25</v>
      </c>
      <c r="G7" s="21" t="s">
        <v>26</v>
      </c>
      <c r="H7" s="21" t="s">
        <v>27</v>
      </c>
      <c r="I7" s="58" t="s">
        <v>28</v>
      </c>
      <c r="J7" s="59" t="s">
        <v>29</v>
      </c>
      <c r="K7" s="55" t="s">
        <v>30</v>
      </c>
      <c r="L7" s="55" t="s">
        <v>31</v>
      </c>
      <c r="M7" s="19" t="s">
        <v>32</v>
      </c>
      <c r="N7" s="56" t="s">
        <v>33</v>
      </c>
      <c r="O7" s="57"/>
    </row>
    <row r="8" s="2" customFormat="1" ht="24" customHeight="1" spans="1:16">
      <c r="A8" s="26" t="s">
        <v>180</v>
      </c>
      <c r="B8" s="27" t="s">
        <v>181</v>
      </c>
      <c r="C8" s="26" t="s">
        <v>36</v>
      </c>
      <c r="D8" s="26" t="s">
        <v>37</v>
      </c>
      <c r="E8" s="28" t="s">
        <v>182</v>
      </c>
      <c r="F8" s="29"/>
      <c r="G8" s="30">
        <v>1320</v>
      </c>
      <c r="H8" s="31">
        <v>50</v>
      </c>
      <c r="I8" s="60">
        <f t="shared" ref="I8:I13" si="0">G8+H8</f>
        <v>1370</v>
      </c>
      <c r="J8" s="117" t="s">
        <v>183</v>
      </c>
      <c r="K8" s="62">
        <f>I8*0.00575+2.4</f>
        <v>10.2775</v>
      </c>
      <c r="L8" s="62">
        <f>K8+0.5</f>
        <v>10.7775</v>
      </c>
      <c r="M8" s="63" t="s">
        <v>45</v>
      </c>
      <c r="N8" s="64">
        <f>0.7*0.26*0.205</f>
        <v>0.03731</v>
      </c>
      <c r="O8" s="65"/>
      <c r="P8" s="66" t="s">
        <v>184</v>
      </c>
    </row>
    <row r="9" s="2" customFormat="1" ht="14" customHeight="1" spans="1:16">
      <c r="A9" s="32"/>
      <c r="B9" s="33"/>
      <c r="C9" s="32"/>
      <c r="D9" s="32"/>
      <c r="E9" s="34"/>
      <c r="F9" s="35" t="s">
        <v>39</v>
      </c>
      <c r="G9" s="36">
        <v>13</v>
      </c>
      <c r="H9" s="31">
        <v>10</v>
      </c>
      <c r="I9" s="60">
        <f t="shared" si="0"/>
        <v>23</v>
      </c>
      <c r="J9" s="67"/>
      <c r="K9" s="68"/>
      <c r="L9" s="68"/>
      <c r="M9" s="63"/>
      <c r="N9" s="64"/>
      <c r="O9" s="65"/>
      <c r="P9" s="69"/>
    </row>
    <row r="10" s="2" customFormat="1" ht="16" customHeight="1" spans="1:16">
      <c r="A10" s="32" t="s">
        <v>185</v>
      </c>
      <c r="B10" s="32" t="s">
        <v>93</v>
      </c>
      <c r="C10" s="32" t="s">
        <v>160</v>
      </c>
      <c r="D10" s="32" t="s">
        <v>37</v>
      </c>
      <c r="E10" s="32"/>
      <c r="F10" s="29" t="s">
        <v>43</v>
      </c>
      <c r="G10" s="37">
        <v>344.32</v>
      </c>
      <c r="H10" s="31">
        <v>10</v>
      </c>
      <c r="I10" s="60">
        <f t="shared" si="0"/>
        <v>354.32</v>
      </c>
      <c r="J10" s="67"/>
      <c r="K10" s="68"/>
      <c r="L10" s="68"/>
      <c r="M10" s="63"/>
      <c r="N10" s="64"/>
      <c r="O10" s="65"/>
      <c r="P10" s="69"/>
    </row>
    <row r="11" s="2" customFormat="1" ht="16" customHeight="1" spans="1:16">
      <c r="A11" s="32"/>
      <c r="B11" s="32"/>
      <c r="C11" s="32"/>
      <c r="D11" s="32"/>
      <c r="E11" s="32"/>
      <c r="F11" s="29" t="s">
        <v>56</v>
      </c>
      <c r="G11" s="37">
        <v>435.84</v>
      </c>
      <c r="H11" s="31">
        <v>10</v>
      </c>
      <c r="I11" s="60">
        <f t="shared" si="0"/>
        <v>445.84</v>
      </c>
      <c r="J11" s="67"/>
      <c r="K11" s="68"/>
      <c r="L11" s="68"/>
      <c r="M11" s="63"/>
      <c r="N11" s="64"/>
      <c r="O11" s="65"/>
      <c r="P11" s="69"/>
    </row>
    <row r="12" s="2" customFormat="1" ht="16" customHeight="1" spans="1:16">
      <c r="A12" s="32"/>
      <c r="B12" s="32"/>
      <c r="C12" s="32"/>
      <c r="D12" s="32"/>
      <c r="E12" s="32"/>
      <c r="F12" s="29" t="s">
        <v>71</v>
      </c>
      <c r="G12" s="37">
        <v>350.08</v>
      </c>
      <c r="H12" s="31">
        <v>10</v>
      </c>
      <c r="I12" s="60">
        <f t="shared" si="0"/>
        <v>360.08</v>
      </c>
      <c r="J12" s="67"/>
      <c r="K12" s="68"/>
      <c r="L12" s="68"/>
      <c r="M12" s="63"/>
      <c r="N12" s="64"/>
      <c r="O12" s="65"/>
      <c r="P12" s="69"/>
    </row>
    <row r="13" s="2" customFormat="1" ht="16" customHeight="1" spans="1:16">
      <c r="A13" s="26"/>
      <c r="B13" s="26"/>
      <c r="C13" s="26"/>
      <c r="D13" s="26"/>
      <c r="E13" s="26"/>
      <c r="F13" s="38" t="s">
        <v>85</v>
      </c>
      <c r="G13" s="37">
        <v>176.64</v>
      </c>
      <c r="H13" s="31">
        <v>10</v>
      </c>
      <c r="I13" s="60">
        <f t="shared" si="0"/>
        <v>186.64</v>
      </c>
      <c r="J13" s="70"/>
      <c r="K13" s="71"/>
      <c r="L13" s="71"/>
      <c r="M13" s="63"/>
      <c r="N13" s="64"/>
      <c r="O13" s="72"/>
      <c r="P13" s="69"/>
    </row>
    <row r="14" s="2" customFormat="1" ht="16" customHeight="1" spans="1:15">
      <c r="A14" s="26"/>
      <c r="B14" s="26"/>
      <c r="C14" s="26"/>
      <c r="D14" s="26"/>
      <c r="E14" s="26"/>
      <c r="F14" s="38"/>
      <c r="G14" s="39"/>
      <c r="H14" s="40"/>
      <c r="I14" s="60"/>
      <c r="J14" s="73"/>
      <c r="K14" s="74"/>
      <c r="L14" s="74"/>
      <c r="M14" s="63"/>
      <c r="N14" s="56"/>
      <c r="O14" s="75"/>
    </row>
    <row r="15" s="2" customFormat="1" ht="16" customHeight="1" spans="1:15">
      <c r="A15" s="41"/>
      <c r="B15" s="42"/>
      <c r="C15" s="41"/>
      <c r="D15" s="41"/>
      <c r="E15" s="43"/>
      <c r="F15" s="38"/>
      <c r="G15" s="39"/>
      <c r="H15" s="40"/>
      <c r="I15" s="39">
        <f>SUM(I8:I13)</f>
        <v>2739.88</v>
      </c>
      <c r="J15" s="39" t="s">
        <v>186</v>
      </c>
      <c r="K15" s="76">
        <f>SUM(K8:K13)</f>
        <v>10.2775</v>
      </c>
      <c r="L15" s="76">
        <f>SUM(L8:L13)</f>
        <v>10.7775</v>
      </c>
      <c r="M15" s="76"/>
      <c r="N15" s="76">
        <f>SUM(N8:N13)</f>
        <v>0.03731</v>
      </c>
      <c r="O15" s="75"/>
    </row>
    <row r="16" s="1" customFormat="1" spans="8:12">
      <c r="H16" s="3"/>
      <c r="I16" s="77"/>
      <c r="J16" s="78"/>
      <c r="K16" s="5"/>
      <c r="L16" s="5"/>
    </row>
    <row r="17" s="1" customFormat="1" spans="8:12">
      <c r="H17" s="3"/>
      <c r="J17" s="4"/>
      <c r="K17" s="5"/>
      <c r="L17" s="5"/>
    </row>
    <row r="18" s="1" customFormat="1" spans="8:12">
      <c r="H18" s="44"/>
      <c r="J18" s="4"/>
      <c r="K18" s="5"/>
      <c r="L18" s="5"/>
    </row>
    <row r="19" s="1" customFormat="1" spans="8:12">
      <c r="H19" s="3"/>
      <c r="J19" s="4"/>
      <c r="K19" s="5"/>
      <c r="L19" s="5"/>
    </row>
    <row r="20" s="1" customFormat="1" spans="8:12">
      <c r="H20" s="3"/>
      <c r="J20" s="4"/>
      <c r="K20" s="5"/>
      <c r="L20" s="5"/>
    </row>
    <row r="21" s="1" customFormat="1" spans="8:12">
      <c r="H21" s="3"/>
      <c r="J21" s="4"/>
      <c r="K21" s="5"/>
      <c r="L21" s="5"/>
    </row>
    <row r="22" s="1" customFormat="1" spans="8:12">
      <c r="H22" s="3" t="s">
        <v>111</v>
      </c>
      <c r="J22" s="4"/>
      <c r="K22" s="5"/>
      <c r="L22" s="5"/>
    </row>
  </sheetData>
  <mergeCells count="16">
    <mergeCell ref="A1:M1"/>
    <mergeCell ref="A2:M2"/>
    <mergeCell ref="F3:G3"/>
    <mergeCell ref="F4:N4"/>
    <mergeCell ref="A10:A13"/>
    <mergeCell ref="B10:B13"/>
    <mergeCell ref="C10:C13"/>
    <mergeCell ref="D10:D13"/>
    <mergeCell ref="E10:E13"/>
    <mergeCell ref="J8:J13"/>
    <mergeCell ref="K8:K13"/>
    <mergeCell ref="L8:L13"/>
    <mergeCell ref="M8:M13"/>
    <mergeCell ref="N8:N13"/>
    <mergeCell ref="O8:O13"/>
    <mergeCell ref="P8:P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FT6117 美国单 CSSH18608894 第一批 </vt:lpstr>
      <vt:lpstr>FT6117 美国单 CSSH18608894 第二批 </vt:lpstr>
      <vt:lpstr>通用款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2025-11-21T10:03:57Z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