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activeTab="1"/>
  </bookViews>
  <sheets>
    <sheet name="ZY95187U  _CSSH15009097" sheetId="8" r:id="rId1"/>
    <sheet name="ZY95187U  _CSSH15009097第二批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'ZY95187U  _CSSH15009097'!$A$1:$O$25</definedName>
  </definedNames>
  <calcPr calcId="144525" concurrentCalc="0"/>
</workbook>
</file>

<file path=xl/sharedStrings.xml><?xml version="1.0" encoding="utf-8"?>
<sst xmlns="http://schemas.openxmlformats.org/spreadsheetml/2006/main" count="303" uniqueCount="127">
  <si>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</si>
  <si>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</si>
  <si>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</si>
  <si>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2025.12.5</t>
  </si>
  <si>
    <t>车牌</t>
  </si>
  <si>
    <t>苏EBC0160  18662179533</t>
  </si>
  <si>
    <t>陈秉 13270077849
金信恒服饰
江苏省苏州市常熟市古里镇金湖路 18号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</si>
  <si>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</si>
  <si>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</si>
  <si>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</si>
  <si>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</si>
  <si>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</si>
  <si>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</si>
  <si>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</si>
  <si>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</si>
  <si>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</si>
  <si>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</si>
  <si>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</si>
  <si>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</si>
  <si>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</si>
  <si>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</si>
  <si>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</si>
  <si>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</si>
  <si>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</si>
  <si>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</si>
  <si>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</si>
  <si>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</si>
  <si>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t>订单数</t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</si>
  <si>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</si>
  <si>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</si>
  <si>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</si>
  <si>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</si>
  <si>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</si>
  <si>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</si>
  <si>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</si>
  <si>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P25114263     </t>
  </si>
  <si>
    <t>CSSH15009097C</t>
  </si>
  <si>
    <t xml:space="preserve">ZY95187U   </t>
  </si>
  <si>
    <t xml:space="preserve">S25111923 </t>
  </si>
  <si>
    <t>桔色大五角星腰封</t>
  </si>
  <si>
    <t>S</t>
  </si>
  <si>
    <t>1/16</t>
  </si>
  <si>
    <t>700*260*205</t>
  </si>
  <si>
    <t>2/16</t>
  </si>
  <si>
    <t>M</t>
  </si>
  <si>
    <t>3/16</t>
  </si>
  <si>
    <t>4/16</t>
  </si>
  <si>
    <t>5/16</t>
  </si>
  <si>
    <t>700*160*185</t>
  </si>
  <si>
    <t>L</t>
  </si>
  <si>
    <t>6/16</t>
  </si>
  <si>
    <t>7/16</t>
  </si>
  <si>
    <t>XL</t>
  </si>
  <si>
    <t>8/16</t>
  </si>
  <si>
    <t>9/16</t>
  </si>
  <si>
    <t xml:space="preserve">P25114263   </t>
  </si>
  <si>
    <t>CSSH15009097</t>
  </si>
  <si>
    <t xml:space="preserve">ZY95187U    </t>
  </si>
  <si>
    <t>尺码条</t>
  </si>
  <si>
    <t>10/16</t>
  </si>
  <si>
    <t>810*300*190</t>
  </si>
  <si>
    <t>11/16</t>
  </si>
  <si>
    <t>12/16</t>
  </si>
  <si>
    <t>13/16</t>
  </si>
  <si>
    <t>14/16</t>
  </si>
  <si>
    <t>15/16</t>
  </si>
  <si>
    <t xml:space="preserve">P25114263 </t>
  </si>
  <si>
    <t>圆贴</t>
  </si>
  <si>
    <t>16/16</t>
  </si>
  <si>
    <t>350*350*310</t>
  </si>
  <si>
    <t>16箱</t>
  </si>
  <si>
    <t xml:space="preserve"> </t>
  </si>
  <si>
    <t>2025.12.8</t>
  </si>
  <si>
    <t>苏EUW084 18014888083</t>
  </si>
  <si>
    <t xml:space="preserve">CSSH15009097A  </t>
  </si>
  <si>
    <t>ZY95187U</t>
  </si>
  <si>
    <t>棕色豹纹腰封</t>
  </si>
  <si>
    <t>1/30</t>
  </si>
  <si>
    <t>2/30</t>
  </si>
  <si>
    <t>3/30</t>
  </si>
  <si>
    <t>4/30</t>
  </si>
  <si>
    <t>5/30</t>
  </si>
  <si>
    <t>6/30</t>
  </si>
  <si>
    <t>7/30</t>
  </si>
  <si>
    <t>8/30</t>
  </si>
  <si>
    <t>9/30</t>
  </si>
  <si>
    <t>10/30</t>
  </si>
  <si>
    <t>11/30</t>
  </si>
  <si>
    <t>12/30</t>
  </si>
  <si>
    <t>13/30</t>
  </si>
  <si>
    <t>CSSH15009097B</t>
  </si>
  <si>
    <t>藏青底树叶腰封</t>
  </si>
  <si>
    <t>14/30</t>
  </si>
  <si>
    <t>15/30</t>
  </si>
  <si>
    <t>16/30</t>
  </si>
  <si>
    <t>17/30</t>
  </si>
  <si>
    <t>18/30</t>
  </si>
  <si>
    <t>19/30</t>
  </si>
  <si>
    <t>20/30</t>
  </si>
  <si>
    <t>21/30</t>
  </si>
  <si>
    <t>22/30</t>
  </si>
  <si>
    <t>23/30</t>
  </si>
  <si>
    <t>24/30</t>
  </si>
  <si>
    <t>25/30</t>
  </si>
  <si>
    <t>26/30</t>
  </si>
  <si>
    <t>27/30</t>
  </si>
  <si>
    <t>28/30</t>
  </si>
  <si>
    <t>29/30</t>
  </si>
  <si>
    <t>30/30</t>
  </si>
  <si>
    <t>30箱</t>
  </si>
  <si>
    <r>
      <rPr>
        <sz val="10"/>
        <color rgb="FF000000"/>
        <rFont val="Calibri"/>
        <charset val="134"/>
      </rPr>
      <t>P25114263 /</t>
    </r>
    <r>
      <rPr>
        <sz val="10"/>
        <color rgb="FF000000"/>
        <rFont val="宋体"/>
        <charset val="134"/>
      </rPr>
      <t>法国单大货</t>
    </r>
  </si>
  <si>
    <t xml:space="preserve">ZY95187U </t>
  </si>
  <si>
    <t>法国单大货</t>
  </si>
  <si>
    <t xml:space="preserve">CSSH15009097B </t>
  </si>
  <si>
    <t xml:space="preserve">CSSH15009097C  </t>
  </si>
  <si>
    <r>
      <rPr>
        <sz val="10"/>
        <color rgb="FF000000"/>
        <rFont val="Calibri"/>
        <charset val="134"/>
      </rPr>
      <t>P25114263/</t>
    </r>
    <r>
      <rPr>
        <sz val="10"/>
        <color rgb="FF000000"/>
        <rFont val="宋体"/>
        <charset val="134"/>
      </rPr>
      <t>西班牙单大货</t>
    </r>
    <r>
      <rPr>
        <sz val="10"/>
        <color rgb="FF000000"/>
        <rFont val="Calibri"/>
        <charset val="134"/>
      </rPr>
      <t xml:space="preserve"> </t>
    </r>
  </si>
  <si>
    <t>西班牙单大货</t>
  </si>
  <si>
    <t xml:space="preserve">CSSH15009097AB </t>
  </si>
  <si>
    <r>
      <rPr>
        <sz val="10"/>
        <color rgb="FF000000"/>
        <rFont val="Calibri"/>
        <charset val="134"/>
      </rPr>
      <t>P25114263 /</t>
    </r>
    <r>
      <rPr>
        <sz val="10"/>
        <color rgb="FF000000"/>
        <rFont val="宋体"/>
        <charset val="134"/>
      </rPr>
      <t>西班牙单大货</t>
    </r>
    <r>
      <rPr>
        <sz val="10"/>
        <color rgb="FF000000"/>
        <rFont val="Calibri"/>
        <charset val="134"/>
      </rPr>
      <t xml:space="preserve"> </t>
    </r>
  </si>
  <si>
    <r>
      <rPr>
        <sz val="10"/>
        <color rgb="FF000000"/>
        <rFont val="Calibri"/>
        <charset val="134"/>
      </rPr>
      <t>P25114263 /</t>
    </r>
    <r>
      <rPr>
        <sz val="10"/>
        <color rgb="FF000000"/>
        <rFont val="宋体"/>
        <charset val="134"/>
      </rPr>
      <t>英国单备用</t>
    </r>
  </si>
  <si>
    <t xml:space="preserve">S25111522 </t>
  </si>
  <si>
    <t>英国单备用</t>
  </si>
  <si>
    <t>备用腰封</t>
  </si>
  <si>
    <r>
      <rPr>
        <sz val="10"/>
        <color rgb="FF000000"/>
        <rFont val="Calibri"/>
        <charset val="134"/>
      </rPr>
      <t>P25114263 /</t>
    </r>
    <r>
      <rPr>
        <sz val="10"/>
        <color rgb="FF000000"/>
        <rFont val="宋体"/>
        <charset val="134"/>
      </rPr>
      <t>法国单备用</t>
    </r>
    <r>
      <rPr>
        <sz val="10"/>
        <color rgb="FF000000"/>
        <rFont val="Calibri"/>
        <charset val="134"/>
      </rPr>
      <t xml:space="preserve">  </t>
    </r>
  </si>
  <si>
    <t>法国单备用</t>
  </si>
  <si>
    <r>
      <rPr>
        <sz val="10"/>
        <color rgb="FF000000"/>
        <rFont val="Calibri"/>
        <charset val="134"/>
      </rPr>
      <t>P25114263</t>
    </r>
    <r>
      <rPr>
        <sz val="10"/>
        <color rgb="FF000000"/>
        <rFont val="宋体"/>
        <charset val="134"/>
      </rPr>
      <t>西班牙备用</t>
    </r>
    <r>
      <rPr>
        <sz val="10"/>
        <color rgb="FF000000"/>
        <rFont val="Calibri"/>
        <charset val="134"/>
      </rPr>
      <t xml:space="preserve">    </t>
    </r>
  </si>
  <si>
    <t>西班牙备用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</si>
</sst>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\-mm\-dd"/>
    <numFmt numFmtId="179" formatCode="0_ "/>
    <numFmt numFmtId="180" formatCode="0.000_ "/>
  </numFmts>
  <fonts count="54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2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indexed="10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2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2"/>
      <name val="Arial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sz val="12"/>
      <color rgb="FF000000"/>
      <name val="Calibri"/>
      <charset val="0"/>
    </font>
    <font>
      <sz val="10"/>
      <color indexed="8"/>
      <name val="Calibri"/>
      <charset val="134"/>
    </font>
    <font>
      <sz val="12"/>
      <name val="Calibri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Calibri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3" fillId="15" borderId="15" applyNumberFormat="0" applyAlignment="0" applyProtection="0">
      <alignment vertical="center"/>
    </xf>
    <xf numFmtId="0" fontId="44" fillId="15" borderId="11" applyNumberFormat="0" applyAlignment="0" applyProtection="0">
      <alignment vertical="center"/>
    </xf>
    <xf numFmtId="0" fontId="45" fillId="16" borderId="1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50" fillId="0" borderId="0"/>
    <xf numFmtId="0" fontId="31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51" fillId="0" borderId="0"/>
    <xf numFmtId="0" fontId="3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0" fillId="0" borderId="0"/>
    <xf numFmtId="0" fontId="5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8" fillId="0" borderId="0" xfId="0" applyNumberFormat="1" applyFont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52" applyFont="1" applyFill="1" applyBorder="1" applyAlignment="1">
      <alignment horizontal="center" vertical="center" wrapText="1"/>
    </xf>
    <xf numFmtId="178" fontId="15" fillId="0" borderId="1" xfId="52" applyNumberFormat="1" applyFont="1" applyFill="1" applyBorder="1" applyAlignment="1">
      <alignment horizontal="center" vertical="center" wrapText="1"/>
    </xf>
    <xf numFmtId="176" fontId="16" fillId="0" borderId="1" xfId="52" applyNumberFormat="1" applyFont="1" applyFill="1" applyBorder="1" applyAlignment="1">
      <alignment horizontal="center" vertical="center" wrapText="1"/>
    </xf>
    <xf numFmtId="176" fontId="15" fillId="0" borderId="1" xfId="52" applyNumberFormat="1" applyFont="1" applyFill="1" applyBorder="1" applyAlignment="1">
      <alignment horizontal="center" vertical="center" wrapText="1"/>
    </xf>
    <xf numFmtId="0" fontId="17" fillId="0" borderId="1" xfId="52" applyFont="1" applyFill="1" applyBorder="1" applyAlignment="1">
      <alignment horizontal="center" vertical="center" wrapText="1"/>
    </xf>
    <xf numFmtId="15" fontId="15" fillId="0" borderId="1" xfId="52" applyNumberFormat="1" applyFont="1" applyFill="1" applyBorder="1" applyAlignment="1">
      <alignment horizontal="center" vertical="center" wrapText="1"/>
    </xf>
    <xf numFmtId="15" fontId="17" fillId="0" borderId="1" xfId="52" applyNumberFormat="1" applyFont="1" applyFill="1" applyBorder="1" applyAlignment="1">
      <alignment horizontal="center" vertical="center" wrapText="1"/>
    </xf>
    <xf numFmtId="49" fontId="15" fillId="0" borderId="1" xfId="52" applyNumberFormat="1" applyFont="1" applyFill="1" applyBorder="1" applyAlignment="1">
      <alignment horizontal="center" vertical="center" wrapText="1"/>
    </xf>
    <xf numFmtId="176" fontId="18" fillId="0" borderId="1" xfId="52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52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3" fontId="23" fillId="0" borderId="2" xfId="0" applyNumberFormat="1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20" fillId="2" borderId="3" xfId="52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3" fontId="23" fillId="0" borderId="3" xfId="0" applyNumberFormat="1" applyFont="1" applyFill="1" applyBorder="1" applyAlignment="1">
      <alignment horizontal="center" vertical="center"/>
    </xf>
    <xf numFmtId="3" fontId="23" fillId="0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20" fillId="3" borderId="3" xfId="52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3" fontId="23" fillId="3" borderId="2" xfId="0" applyNumberFormat="1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3" fontId="23" fillId="3" borderId="3" xfId="0" applyNumberFormat="1" applyFont="1" applyFill="1" applyBorder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52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52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3" fontId="23" fillId="0" borderId="6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/>
    </xf>
    <xf numFmtId="3" fontId="23" fillId="4" borderId="6" xfId="0" applyNumberFormat="1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6" fontId="15" fillId="0" borderId="7" xfId="52" applyNumberFormat="1" applyFont="1" applyFill="1" applyBorder="1" applyAlignment="1">
      <alignment horizontal="center" vertical="center" wrapText="1"/>
    </xf>
    <xf numFmtId="0" fontId="15" fillId="0" borderId="1" xfId="52" applyNumberFormat="1" applyFont="1" applyFill="1" applyBorder="1" applyAlignment="1">
      <alignment horizontal="center" vertical="center" wrapText="1"/>
    </xf>
    <xf numFmtId="177" fontId="15" fillId="0" borderId="1" xfId="52" applyNumberFormat="1" applyFont="1" applyFill="1" applyBorder="1" applyAlignment="1">
      <alignment horizontal="center" vertical="center" wrapText="1"/>
    </xf>
    <xf numFmtId="180" fontId="26" fillId="0" borderId="8" xfId="0" applyNumberFormat="1" applyFont="1" applyBorder="1" applyAlignment="1">
      <alignment horizontal="center" vertical="center" wrapText="1"/>
    </xf>
    <xf numFmtId="176" fontId="26" fillId="0" borderId="1" xfId="52" applyNumberFormat="1" applyFont="1" applyFill="1" applyBorder="1" applyAlignment="1">
      <alignment horizontal="center" vertical="center" wrapText="1"/>
    </xf>
    <xf numFmtId="0" fontId="17" fillId="0" borderId="1" xfId="52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177" fontId="24" fillId="0" borderId="1" xfId="0" applyNumberFormat="1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80" fontId="26" fillId="0" borderId="1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80" fontId="28" fillId="0" borderId="8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177" fontId="20" fillId="0" borderId="1" xfId="52" applyNumberFormat="1" applyFont="1" applyFill="1" applyBorder="1" applyAlignment="1">
      <alignment horizontal="center" vertical="center" wrapText="1"/>
    </xf>
    <xf numFmtId="179" fontId="20" fillId="0" borderId="1" xfId="52" applyNumberFormat="1" applyFont="1" applyFill="1" applyBorder="1" applyAlignment="1">
      <alignment horizontal="center" vertical="center" wrapText="1"/>
    </xf>
    <xf numFmtId="0" fontId="24" fillId="0" borderId="2" xfId="0" applyNumberFormat="1" applyFont="1" applyBorder="1" applyAlignment="1">
      <alignment horizontal="center" vertical="center"/>
    </xf>
    <xf numFmtId="177" fontId="24" fillId="0" borderId="2" xfId="0" applyNumberFormat="1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180" fontId="26" fillId="0" borderId="2" xfId="0" applyNumberFormat="1" applyFont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/>
    </xf>
    <xf numFmtId="0" fontId="24" fillId="0" borderId="3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3" fillId="3" borderId="7" xfId="0" applyNumberFormat="1" applyFont="1" applyFill="1" applyBorder="1" applyAlignment="1">
      <alignment horizontal="center" vertical="center"/>
    </xf>
    <xf numFmtId="0" fontId="20" fillId="2" borderId="4" xfId="52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2" xfId="52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/>
    </xf>
    <xf numFmtId="3" fontId="23" fillId="5" borderId="7" xfId="0" applyNumberFormat="1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3" fontId="23" fillId="5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1" fillId="2" borderId="1" xfId="52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/>
    </xf>
    <xf numFmtId="180" fontId="28" fillId="0" borderId="5" xfId="0" applyNumberFormat="1" applyFont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180" fontId="28" fillId="0" borderId="9" xfId="0" applyNumberFormat="1" applyFont="1" applyBorder="1" applyAlignment="1">
      <alignment horizontal="center" vertical="center" wrapText="1"/>
    </xf>
    <xf numFmtId="180" fontId="28" fillId="0" borderId="10" xfId="0" applyNumberFormat="1" applyFont="1" applyBorder="1" applyAlignment="1">
      <alignment horizontal="center" vertical="center" wrapText="1"/>
    </xf>
    <xf numFmtId="180" fontId="24" fillId="0" borderId="2" xfId="0" applyNumberFormat="1" applyFont="1" applyBorder="1" applyAlignment="1">
      <alignment horizontal="center" vertical="center"/>
    </xf>
    <xf numFmtId="180" fontId="24" fillId="0" borderId="3" xfId="0" applyNumberFormat="1" applyFont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20" fillId="3" borderId="2" xfId="52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76200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76200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P11" sqref="P11"/>
    </sheetView>
  </sheetViews>
  <sheetFormatPr defaultColWidth="18" defaultRowHeight="15.75"/>
  <cols>
    <col min="1" max="1" width="13.375" style="1" customWidth="1"/>
    <col min="2" max="2" width="16.75" style="1" customWidth="1"/>
    <col min="3" max="3" width="10.25" style="1" customWidth="1"/>
    <col min="4" max="4" width="9.5" style="1" customWidth="1"/>
    <col min="5" max="5" width="13.875" style="1" customWidth="1"/>
    <col min="6" max="6" width="8" style="1" customWidth="1"/>
    <col min="7" max="7" width="8.875" style="3" customWidth="1"/>
    <col min="8" max="8" width="6.5" style="4" customWidth="1"/>
    <col min="9" max="9" width="8.26666666666667" style="1" customWidth="1"/>
    <col min="10" max="10" width="8.5" style="5" customWidth="1"/>
    <col min="11" max="11" width="7.36666666666667" style="6" customWidth="1"/>
    <col min="12" max="12" width="10.0916666666667" style="6" customWidth="1"/>
    <col min="13" max="13" width="11.5" style="1" customWidth="1"/>
    <col min="14" max="14" width="8.5" style="1" customWidth="1"/>
    <col min="15" max="15" width="8.25" style="1" customWidth="1"/>
    <col min="16" max="16384" width="18" style="1"/>
  </cols>
  <sheetData>
    <row r="1" s="1" customFormat="1" ht="40" customHeight="1" spans="1:13">
      <c r="A1" s="7" t="s">
        <v>0</v>
      </c>
      <c r="B1" s="8"/>
      <c r="C1" s="8"/>
      <c r="D1" s="8"/>
      <c r="E1" s="8"/>
      <c r="F1" s="8"/>
      <c r="G1" s="9"/>
      <c r="H1" s="8"/>
      <c r="I1" s="72"/>
      <c r="J1" s="73"/>
      <c r="K1" s="74"/>
      <c r="L1" s="74"/>
      <c r="M1" s="8"/>
    </row>
    <row r="2" s="1" customFormat="1" ht="25.5" spans="1:13">
      <c r="A2" s="10" t="s">
        <v>1</v>
      </c>
      <c r="B2" s="10"/>
      <c r="C2" s="10"/>
      <c r="D2" s="10"/>
      <c r="E2" s="10"/>
      <c r="F2" s="10"/>
      <c r="G2" s="11"/>
      <c r="H2" s="10"/>
      <c r="I2" s="10"/>
      <c r="J2" s="75"/>
      <c r="K2" s="76"/>
      <c r="L2" s="76"/>
      <c r="M2" s="10"/>
    </row>
    <row r="3" s="1" customFormat="1" ht="15" spans="5:12">
      <c r="E3" s="12" t="s">
        <v>2</v>
      </c>
      <c r="F3" s="13" t="s">
        <v>3</v>
      </c>
      <c r="G3" s="14"/>
      <c r="H3" s="15"/>
      <c r="I3" s="77"/>
      <c r="J3" s="78"/>
      <c r="K3" s="6"/>
      <c r="L3" s="6"/>
    </row>
    <row r="4" s="1" customFormat="1" ht="50" customHeight="1" spans="2:14">
      <c r="B4" s="16"/>
      <c r="D4" s="17" t="s">
        <v>4</v>
      </c>
      <c r="E4" s="18" t="s">
        <v>5</v>
      </c>
      <c r="F4" s="19" t="s">
        <v>6</v>
      </c>
      <c r="G4" s="20"/>
      <c r="H4" s="16"/>
      <c r="I4" s="16"/>
      <c r="J4" s="79"/>
      <c r="K4" s="80"/>
      <c r="L4" s="80"/>
      <c r="M4" s="16"/>
      <c r="N4" s="16"/>
    </row>
    <row r="5" s="1" customFormat="1" hidden="1" spans="2:12">
      <c r="B5" s="21"/>
      <c r="G5" s="3"/>
      <c r="H5" s="4"/>
      <c r="J5" s="5"/>
      <c r="K5" s="6"/>
      <c r="L5" s="6"/>
    </row>
    <row r="6" s="2" customFormat="1" ht="38.25" spans="1:14">
      <c r="A6" s="22" t="s">
        <v>7</v>
      </c>
      <c r="B6" s="23" t="s">
        <v>8</v>
      </c>
      <c r="C6" s="23" t="s">
        <v>9</v>
      </c>
      <c r="D6" s="23" t="s">
        <v>10</v>
      </c>
      <c r="E6" s="24" t="s">
        <v>11</v>
      </c>
      <c r="F6" s="24" t="s">
        <v>12</v>
      </c>
      <c r="G6" s="25" t="s">
        <v>13</v>
      </c>
      <c r="H6" s="26" t="s">
        <v>14</v>
      </c>
      <c r="I6" s="81" t="s">
        <v>15</v>
      </c>
      <c r="J6" s="82" t="s">
        <v>16</v>
      </c>
      <c r="K6" s="83" t="s">
        <v>17</v>
      </c>
      <c r="L6" s="83" t="s">
        <v>18</v>
      </c>
      <c r="M6" s="23" t="s">
        <v>19</v>
      </c>
      <c r="N6" s="84" t="s">
        <v>20</v>
      </c>
    </row>
    <row r="7" s="2" customFormat="1" ht="32" customHeight="1" spans="1:14">
      <c r="A7" s="22" t="s">
        <v>21</v>
      </c>
      <c r="B7" s="27" t="s">
        <v>22</v>
      </c>
      <c r="C7" s="28" t="s">
        <v>23</v>
      </c>
      <c r="D7" s="29" t="s">
        <v>24</v>
      </c>
      <c r="E7" s="30" t="s">
        <v>25</v>
      </c>
      <c r="F7" s="30" t="s">
        <v>26</v>
      </c>
      <c r="G7" s="31" t="s">
        <v>27</v>
      </c>
      <c r="H7" s="26" t="s">
        <v>28</v>
      </c>
      <c r="I7" s="85" t="s">
        <v>29</v>
      </c>
      <c r="J7" s="86" t="s">
        <v>30</v>
      </c>
      <c r="K7" s="83" t="s">
        <v>31</v>
      </c>
      <c r="L7" s="83" t="s">
        <v>32</v>
      </c>
      <c r="M7" s="23" t="s">
        <v>33</v>
      </c>
      <c r="N7" s="84" t="s">
        <v>34</v>
      </c>
    </row>
    <row r="8" s="2" customFormat="1" ht="16" customHeight="1" spans="1:14">
      <c r="A8" s="32" t="s">
        <v>35</v>
      </c>
      <c r="B8" s="33" t="s">
        <v>36</v>
      </c>
      <c r="C8" s="32" t="s">
        <v>37</v>
      </c>
      <c r="D8" s="32" t="s">
        <v>38</v>
      </c>
      <c r="E8" s="34" t="s">
        <v>39</v>
      </c>
      <c r="F8" s="35" t="s">
        <v>40</v>
      </c>
      <c r="G8" s="36">
        <v>3601</v>
      </c>
      <c r="H8" s="37"/>
      <c r="I8" s="87">
        <v>2000</v>
      </c>
      <c r="J8" s="134" t="s">
        <v>41</v>
      </c>
      <c r="K8" s="89">
        <f>I8*0.00658</f>
        <v>13.16</v>
      </c>
      <c r="L8" s="89">
        <f>K8+0.5</f>
        <v>13.66</v>
      </c>
      <c r="M8" s="90" t="s">
        <v>42</v>
      </c>
      <c r="N8" s="91">
        <f>0.7*0.26*0.205</f>
        <v>0.03731</v>
      </c>
    </row>
    <row r="9" s="2" customFormat="1" ht="16" customHeight="1" spans="1:14">
      <c r="A9" s="38"/>
      <c r="B9" s="39"/>
      <c r="C9" s="38"/>
      <c r="D9" s="38"/>
      <c r="E9" s="40"/>
      <c r="F9" s="41"/>
      <c r="G9" s="42"/>
      <c r="H9" s="37">
        <v>50</v>
      </c>
      <c r="I9" s="87">
        <f>G8-I8+H9</f>
        <v>1651</v>
      </c>
      <c r="J9" s="134" t="s">
        <v>43</v>
      </c>
      <c r="K9" s="89">
        <f t="shared" ref="K9:K16" si="0">I9*0.00658</f>
        <v>10.86358</v>
      </c>
      <c r="L9" s="89">
        <f t="shared" ref="L9:L23" si="1">K9+0.5</f>
        <v>11.36358</v>
      </c>
      <c r="M9" s="90" t="s">
        <v>42</v>
      </c>
      <c r="N9" s="91">
        <f>0.7*0.26*0.205</f>
        <v>0.03731</v>
      </c>
    </row>
    <row r="10" s="2" customFormat="1" ht="16" customHeight="1" spans="1:14">
      <c r="A10" s="38"/>
      <c r="B10" s="39"/>
      <c r="C10" s="38"/>
      <c r="D10" s="38"/>
      <c r="E10" s="40"/>
      <c r="F10" s="35" t="s">
        <v>44</v>
      </c>
      <c r="G10" s="36">
        <v>4767</v>
      </c>
      <c r="H10" s="37"/>
      <c r="I10" s="87">
        <v>2000</v>
      </c>
      <c r="J10" s="134" t="s">
        <v>45</v>
      </c>
      <c r="K10" s="89">
        <f t="shared" si="0"/>
        <v>13.16</v>
      </c>
      <c r="L10" s="89">
        <f t="shared" si="1"/>
        <v>13.66</v>
      </c>
      <c r="M10" s="90" t="s">
        <v>42</v>
      </c>
      <c r="N10" s="91">
        <f>0.7*0.26*0.205</f>
        <v>0.03731</v>
      </c>
    </row>
    <row r="11" s="2" customFormat="1" ht="16" customHeight="1" spans="1:14">
      <c r="A11" s="38"/>
      <c r="B11" s="39"/>
      <c r="C11" s="38"/>
      <c r="D11" s="38"/>
      <c r="E11" s="40"/>
      <c r="F11" s="41"/>
      <c r="G11" s="42"/>
      <c r="H11" s="37"/>
      <c r="I11" s="87">
        <v>2000</v>
      </c>
      <c r="J11" s="134" t="s">
        <v>46</v>
      </c>
      <c r="K11" s="89">
        <f t="shared" si="0"/>
        <v>13.16</v>
      </c>
      <c r="L11" s="89">
        <f t="shared" si="1"/>
        <v>13.66</v>
      </c>
      <c r="M11" s="90" t="s">
        <v>42</v>
      </c>
      <c r="N11" s="91">
        <f>0.7*0.26*0.205</f>
        <v>0.03731</v>
      </c>
    </row>
    <row r="12" s="2" customFormat="1" ht="16" customHeight="1" spans="1:14">
      <c r="A12" s="38"/>
      <c r="B12" s="39"/>
      <c r="C12" s="38"/>
      <c r="D12" s="38"/>
      <c r="E12" s="40"/>
      <c r="F12" s="41"/>
      <c r="G12" s="43"/>
      <c r="H12" s="37">
        <v>60</v>
      </c>
      <c r="I12" s="87">
        <f>G10-I10-I11+H12</f>
        <v>827</v>
      </c>
      <c r="J12" s="134" t="s">
        <v>47</v>
      </c>
      <c r="K12" s="89">
        <f t="shared" si="0"/>
        <v>5.44166</v>
      </c>
      <c r="L12" s="89">
        <f t="shared" si="1"/>
        <v>5.94166</v>
      </c>
      <c r="M12" s="92" t="s">
        <v>48</v>
      </c>
      <c r="N12" s="93">
        <f>0.7*0.16*0.185</f>
        <v>0.02072</v>
      </c>
    </row>
    <row r="13" s="2" customFormat="1" ht="16" customHeight="1" spans="1:14">
      <c r="A13" s="38"/>
      <c r="B13" s="39"/>
      <c r="C13" s="38"/>
      <c r="D13" s="38"/>
      <c r="E13" s="40"/>
      <c r="F13" s="35" t="s">
        <v>49</v>
      </c>
      <c r="G13" s="36">
        <v>3618</v>
      </c>
      <c r="H13" s="37"/>
      <c r="I13" s="87">
        <v>2000</v>
      </c>
      <c r="J13" s="134" t="s">
        <v>50</v>
      </c>
      <c r="K13" s="89">
        <f t="shared" si="0"/>
        <v>13.16</v>
      </c>
      <c r="L13" s="89">
        <f t="shared" si="1"/>
        <v>13.66</v>
      </c>
      <c r="M13" s="90" t="s">
        <v>42</v>
      </c>
      <c r="N13" s="91">
        <f t="shared" ref="N10:N15" si="2">0.7*0.26*0.205</f>
        <v>0.03731</v>
      </c>
    </row>
    <row r="14" s="2" customFormat="1" ht="16" customHeight="1" spans="1:14">
      <c r="A14" s="38"/>
      <c r="B14" s="39"/>
      <c r="C14" s="38"/>
      <c r="D14" s="38"/>
      <c r="E14" s="40"/>
      <c r="F14" s="41"/>
      <c r="G14" s="43"/>
      <c r="H14" s="37">
        <v>50</v>
      </c>
      <c r="I14" s="87">
        <f>G13-I13+H14</f>
        <v>1668</v>
      </c>
      <c r="J14" s="134" t="s">
        <v>51</v>
      </c>
      <c r="K14" s="89">
        <f t="shared" si="0"/>
        <v>10.97544</v>
      </c>
      <c r="L14" s="89">
        <f t="shared" si="1"/>
        <v>11.47544</v>
      </c>
      <c r="M14" s="90" t="s">
        <v>42</v>
      </c>
      <c r="N14" s="91">
        <f t="shared" si="2"/>
        <v>0.03731</v>
      </c>
    </row>
    <row r="15" s="2" customFormat="1" ht="16" customHeight="1" spans="1:14">
      <c r="A15" s="38"/>
      <c r="B15" s="39"/>
      <c r="C15" s="38"/>
      <c r="D15" s="38"/>
      <c r="E15" s="40"/>
      <c r="F15" s="35" t="s">
        <v>52</v>
      </c>
      <c r="G15" s="36">
        <v>2430</v>
      </c>
      <c r="H15" s="37"/>
      <c r="I15" s="87">
        <v>2000</v>
      </c>
      <c r="J15" s="134" t="s">
        <v>53</v>
      </c>
      <c r="K15" s="89">
        <f t="shared" si="0"/>
        <v>13.16</v>
      </c>
      <c r="L15" s="89">
        <f t="shared" si="1"/>
        <v>13.66</v>
      </c>
      <c r="M15" s="90" t="s">
        <v>42</v>
      </c>
      <c r="N15" s="91">
        <f t="shared" si="2"/>
        <v>0.03731</v>
      </c>
    </row>
    <row r="16" s="2" customFormat="1" ht="16" customHeight="1" spans="1:14">
      <c r="A16" s="38"/>
      <c r="B16" s="39"/>
      <c r="C16" s="38"/>
      <c r="D16" s="38"/>
      <c r="E16" s="40"/>
      <c r="F16" s="41"/>
      <c r="G16" s="43"/>
      <c r="H16" s="37">
        <v>50</v>
      </c>
      <c r="I16" s="87">
        <f>G15-I15+H16</f>
        <v>480</v>
      </c>
      <c r="J16" s="134" t="s">
        <v>54</v>
      </c>
      <c r="K16" s="89">
        <f t="shared" si="0"/>
        <v>3.1584</v>
      </c>
      <c r="L16" s="89">
        <f t="shared" si="1"/>
        <v>3.6584</v>
      </c>
      <c r="M16" s="92" t="s">
        <v>48</v>
      </c>
      <c r="N16" s="93">
        <f>0.7*0.16*0.185</f>
        <v>0.02072</v>
      </c>
    </row>
    <row r="17" s="2" customFormat="1" ht="16" customHeight="1" spans="1:14">
      <c r="A17" s="131" t="s">
        <v>55</v>
      </c>
      <c r="B17" s="132" t="s">
        <v>56</v>
      </c>
      <c r="C17" s="131" t="s">
        <v>57</v>
      </c>
      <c r="D17" s="131" t="s">
        <v>38</v>
      </c>
      <c r="E17" s="133" t="s">
        <v>58</v>
      </c>
      <c r="F17" s="48" t="s">
        <v>40</v>
      </c>
      <c r="G17" s="49">
        <v>15466</v>
      </c>
      <c r="H17" s="37"/>
      <c r="I17" s="37">
        <v>7000</v>
      </c>
      <c r="J17" s="134" t="s">
        <v>59</v>
      </c>
      <c r="K17" s="89">
        <f t="shared" ref="K17:K22" si="3">I17*0.00303</f>
        <v>21.21</v>
      </c>
      <c r="L17" s="89">
        <f t="shared" si="1"/>
        <v>21.71</v>
      </c>
      <c r="M17" s="94" t="s">
        <v>60</v>
      </c>
      <c r="N17" s="91">
        <f t="shared" ref="N17:N22" si="4">0.81*0.3*0.19</f>
        <v>0.04617</v>
      </c>
    </row>
    <row r="18" s="2" customFormat="1" ht="16" customHeight="1" spans="1:14">
      <c r="A18" s="45"/>
      <c r="B18" s="46"/>
      <c r="C18" s="45"/>
      <c r="D18" s="45"/>
      <c r="E18" s="47"/>
      <c r="F18" s="50"/>
      <c r="G18" s="51"/>
      <c r="H18" s="37"/>
      <c r="I18" s="37">
        <v>7000</v>
      </c>
      <c r="J18" s="134" t="s">
        <v>61</v>
      </c>
      <c r="K18" s="89">
        <f t="shared" si="3"/>
        <v>21.21</v>
      </c>
      <c r="L18" s="89">
        <f t="shared" si="1"/>
        <v>21.71</v>
      </c>
      <c r="M18" s="94" t="s">
        <v>60</v>
      </c>
      <c r="N18" s="91">
        <f t="shared" si="4"/>
        <v>0.04617</v>
      </c>
    </row>
    <row r="19" s="2" customFormat="1" ht="16" customHeight="1" spans="1:14">
      <c r="A19" s="45"/>
      <c r="B19" s="46"/>
      <c r="C19" s="45"/>
      <c r="D19" s="45"/>
      <c r="E19" s="47"/>
      <c r="F19" s="50"/>
      <c r="G19" s="51"/>
      <c r="H19" s="37">
        <v>169</v>
      </c>
      <c r="I19" s="37">
        <f>G17-14000+H19</f>
        <v>1635</v>
      </c>
      <c r="J19" s="134" t="s">
        <v>62</v>
      </c>
      <c r="K19" s="89">
        <f t="shared" si="3"/>
        <v>4.95405</v>
      </c>
      <c r="L19" s="89">
        <f t="shared" si="1"/>
        <v>5.45405</v>
      </c>
      <c r="M19" s="94" t="s">
        <v>60</v>
      </c>
      <c r="N19" s="91">
        <f t="shared" si="4"/>
        <v>0.04617</v>
      </c>
    </row>
    <row r="20" s="2" customFormat="1" ht="16" customHeight="1" spans="1:14">
      <c r="A20" s="45"/>
      <c r="B20" s="46"/>
      <c r="C20" s="45"/>
      <c r="D20" s="45"/>
      <c r="E20" s="47"/>
      <c r="F20" s="48" t="s">
        <v>44</v>
      </c>
      <c r="G20" s="49">
        <v>17901</v>
      </c>
      <c r="H20" s="37"/>
      <c r="I20" s="37">
        <v>7000</v>
      </c>
      <c r="J20" s="134" t="s">
        <v>63</v>
      </c>
      <c r="K20" s="89">
        <f t="shared" si="3"/>
        <v>21.21</v>
      </c>
      <c r="L20" s="89">
        <f t="shared" si="1"/>
        <v>21.71</v>
      </c>
      <c r="M20" s="94" t="s">
        <v>60</v>
      </c>
      <c r="N20" s="91">
        <f t="shared" si="4"/>
        <v>0.04617</v>
      </c>
    </row>
    <row r="21" s="2" customFormat="1" ht="16" customHeight="1" spans="1:14">
      <c r="A21" s="45"/>
      <c r="B21" s="46"/>
      <c r="C21" s="45"/>
      <c r="D21" s="45"/>
      <c r="E21" s="47"/>
      <c r="F21" s="48" t="s">
        <v>49</v>
      </c>
      <c r="G21" s="49">
        <v>14301</v>
      </c>
      <c r="H21" s="37"/>
      <c r="I21" s="37">
        <v>4000</v>
      </c>
      <c r="J21" s="134" t="s">
        <v>64</v>
      </c>
      <c r="K21" s="89">
        <f t="shared" si="3"/>
        <v>12.12</v>
      </c>
      <c r="L21" s="89">
        <f t="shared" si="1"/>
        <v>12.62</v>
      </c>
      <c r="M21" s="94" t="s">
        <v>60</v>
      </c>
      <c r="N21" s="91">
        <f t="shared" si="4"/>
        <v>0.04617</v>
      </c>
    </row>
    <row r="22" s="2" customFormat="1" ht="16" customHeight="1" spans="1:14">
      <c r="A22" s="45"/>
      <c r="B22" s="46"/>
      <c r="C22" s="45"/>
      <c r="D22" s="45"/>
      <c r="E22" s="47"/>
      <c r="F22" s="48" t="s">
        <v>52</v>
      </c>
      <c r="G22" s="52">
        <v>11866</v>
      </c>
      <c r="H22" s="53"/>
      <c r="I22" s="53">
        <v>3600</v>
      </c>
      <c r="J22" s="134" t="s">
        <v>65</v>
      </c>
      <c r="K22" s="89">
        <f t="shared" si="3"/>
        <v>10.908</v>
      </c>
      <c r="L22" s="89">
        <f t="shared" si="1"/>
        <v>11.408</v>
      </c>
      <c r="M22" s="94" t="s">
        <v>60</v>
      </c>
      <c r="N22" s="91">
        <f t="shared" si="4"/>
        <v>0.04617</v>
      </c>
    </row>
    <row r="23" s="2" customFormat="1" ht="16" customHeight="1" spans="1:14">
      <c r="A23" s="60" t="s">
        <v>66</v>
      </c>
      <c r="B23" s="61"/>
      <c r="C23" s="60"/>
      <c r="D23" s="60"/>
      <c r="E23" s="62" t="s">
        <v>67</v>
      </c>
      <c r="F23" s="63"/>
      <c r="G23" s="64">
        <v>116756</v>
      </c>
      <c r="H23" s="37">
        <v>1000</v>
      </c>
      <c r="I23" s="53">
        <f>G23+H23</f>
        <v>117756</v>
      </c>
      <c r="J23" s="134" t="s">
        <v>68</v>
      </c>
      <c r="K23" s="100">
        <v>16</v>
      </c>
      <c r="L23" s="89">
        <f t="shared" si="1"/>
        <v>16.5</v>
      </c>
      <c r="M23" s="101" t="s">
        <v>69</v>
      </c>
      <c r="N23" s="102">
        <f>0.35*0.35*0.31</f>
        <v>0.037975</v>
      </c>
    </row>
    <row r="24" s="2" customFormat="1" ht="16" customHeight="1" spans="1:14">
      <c r="A24" s="60"/>
      <c r="B24" s="61"/>
      <c r="C24" s="60"/>
      <c r="D24" s="60"/>
      <c r="E24" s="62"/>
      <c r="F24" s="63"/>
      <c r="G24" s="64"/>
      <c r="H24" s="37"/>
      <c r="I24" s="87"/>
      <c r="J24" s="88"/>
      <c r="K24" s="100"/>
      <c r="L24" s="100"/>
      <c r="M24" s="101"/>
      <c r="N24" s="102"/>
    </row>
    <row r="25" s="2" customFormat="1" ht="16" customHeight="1" spans="1:14">
      <c r="A25" s="54"/>
      <c r="B25" s="55"/>
      <c r="C25" s="54"/>
      <c r="D25" s="54"/>
      <c r="E25" s="56"/>
      <c r="F25" s="57"/>
      <c r="G25" s="58"/>
      <c r="H25" s="59"/>
      <c r="I25" s="98">
        <f>SUM(I8:I23)</f>
        <v>162617</v>
      </c>
      <c r="J25" s="96" t="s">
        <v>70</v>
      </c>
      <c r="K25" s="97">
        <f>SUM(K8:K23)</f>
        <v>203.85113</v>
      </c>
      <c r="L25" s="97">
        <f>SUM(L8:L23)</f>
        <v>211.85113</v>
      </c>
      <c r="M25" s="97"/>
      <c r="N25" s="97">
        <f>SUM(N8:N23)</f>
        <v>0.617605</v>
      </c>
    </row>
    <row r="28" spans="8:8">
      <c r="H28" s="4" t="s">
        <v>71</v>
      </c>
    </row>
  </sheetData>
  <mergeCells count="24">
    <mergeCell ref="A1:M1"/>
    <mergeCell ref="A2:M2"/>
    <mergeCell ref="F3:G3"/>
    <mergeCell ref="F4:N4"/>
    <mergeCell ref="A8:A16"/>
    <mergeCell ref="A17:A22"/>
    <mergeCell ref="B8:B16"/>
    <mergeCell ref="B17:B22"/>
    <mergeCell ref="C8:C16"/>
    <mergeCell ref="C17:C22"/>
    <mergeCell ref="D8:D16"/>
    <mergeCell ref="D17:D22"/>
    <mergeCell ref="E8:E16"/>
    <mergeCell ref="E17:E22"/>
    <mergeCell ref="F8:F9"/>
    <mergeCell ref="F10:F12"/>
    <mergeCell ref="F13:F14"/>
    <mergeCell ref="F15:F16"/>
    <mergeCell ref="F17:F19"/>
    <mergeCell ref="G8:G9"/>
    <mergeCell ref="G10:G12"/>
    <mergeCell ref="G13:G14"/>
    <mergeCell ref="G15:G16"/>
    <mergeCell ref="G17:G19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1"/>
  <sheetViews>
    <sheetView tabSelected="1" workbookViewId="0">
      <selection activeCell="P21" sqref="P21"/>
    </sheetView>
  </sheetViews>
  <sheetFormatPr defaultColWidth="18" defaultRowHeight="15.75"/>
  <cols>
    <col min="1" max="1" width="13.375" style="1" customWidth="1"/>
    <col min="2" max="2" width="16.75" style="1" customWidth="1"/>
    <col min="3" max="3" width="10.625" style="1" customWidth="1"/>
    <col min="4" max="4" width="10.5" style="1" customWidth="1"/>
    <col min="5" max="5" width="17" style="1" customWidth="1"/>
    <col min="6" max="6" width="8" style="1" customWidth="1"/>
    <col min="7" max="7" width="12.625" style="3" customWidth="1"/>
    <col min="8" max="8" width="5" style="4" customWidth="1"/>
    <col min="9" max="9" width="8.26666666666667" style="1" customWidth="1"/>
    <col min="10" max="10" width="8.5" style="5" customWidth="1"/>
    <col min="11" max="11" width="7.36666666666667" style="6" customWidth="1"/>
    <col min="12" max="12" width="6.875" style="6" customWidth="1"/>
    <col min="13" max="13" width="11.5" style="1" customWidth="1"/>
    <col min="14" max="14" width="8.5" style="1" customWidth="1"/>
    <col min="15" max="15" width="19.5" style="1" customWidth="1"/>
    <col min="16" max="16384" width="18" style="1"/>
  </cols>
  <sheetData>
    <row r="1" s="1" customFormat="1" ht="40" customHeight="1" spans="1:13">
      <c r="A1" s="7" t="s">
        <v>0</v>
      </c>
      <c r="B1" s="8"/>
      <c r="C1" s="8"/>
      <c r="D1" s="8"/>
      <c r="E1" s="8"/>
      <c r="F1" s="8"/>
      <c r="G1" s="9"/>
      <c r="H1" s="8"/>
      <c r="I1" s="72"/>
      <c r="J1" s="73"/>
      <c r="K1" s="74"/>
      <c r="L1" s="74"/>
      <c r="M1" s="8"/>
    </row>
    <row r="2" s="1" customFormat="1" ht="25.5" spans="1:13">
      <c r="A2" s="10" t="s">
        <v>1</v>
      </c>
      <c r="B2" s="10"/>
      <c r="C2" s="10"/>
      <c r="D2" s="10"/>
      <c r="E2" s="10"/>
      <c r="F2" s="10"/>
      <c r="G2" s="11"/>
      <c r="H2" s="10"/>
      <c r="I2" s="10"/>
      <c r="J2" s="75"/>
      <c r="K2" s="76"/>
      <c r="L2" s="76"/>
      <c r="M2" s="10"/>
    </row>
    <row r="3" s="1" customFormat="1" ht="15" spans="5:12">
      <c r="E3" s="12" t="s">
        <v>2</v>
      </c>
      <c r="F3" s="13" t="s">
        <v>72</v>
      </c>
      <c r="G3" s="14"/>
      <c r="H3" s="15"/>
      <c r="I3" s="77"/>
      <c r="J3" s="78"/>
      <c r="K3" s="6"/>
      <c r="L3" s="6"/>
    </row>
    <row r="4" s="1" customFormat="1" ht="50" customHeight="1" spans="2:14">
      <c r="B4" s="16"/>
      <c r="D4" s="17" t="s">
        <v>4</v>
      </c>
      <c r="E4" s="18" t="s">
        <v>73</v>
      </c>
      <c r="F4" s="19" t="s">
        <v>6</v>
      </c>
      <c r="G4" s="20"/>
      <c r="H4" s="16"/>
      <c r="I4" s="16"/>
      <c r="J4" s="79"/>
      <c r="K4" s="80"/>
      <c r="L4" s="80"/>
      <c r="M4" s="16"/>
      <c r="N4" s="16"/>
    </row>
    <row r="5" s="1" customFormat="1" hidden="1" spans="2:12">
      <c r="B5" s="21"/>
      <c r="G5" s="3"/>
      <c r="H5" s="4"/>
      <c r="J5" s="5"/>
      <c r="K5" s="6"/>
      <c r="L5" s="6"/>
    </row>
    <row r="6" s="2" customFormat="1" ht="38.25" spans="1:14">
      <c r="A6" s="22" t="s">
        <v>7</v>
      </c>
      <c r="B6" s="23" t="s">
        <v>8</v>
      </c>
      <c r="C6" s="23" t="s">
        <v>9</v>
      </c>
      <c r="D6" s="23" t="s">
        <v>10</v>
      </c>
      <c r="E6" s="24" t="s">
        <v>11</v>
      </c>
      <c r="F6" s="24" t="s">
        <v>12</v>
      </c>
      <c r="G6" s="25" t="s">
        <v>13</v>
      </c>
      <c r="H6" s="26" t="s">
        <v>14</v>
      </c>
      <c r="I6" s="81" t="s">
        <v>15</v>
      </c>
      <c r="J6" s="82" t="s">
        <v>16</v>
      </c>
      <c r="K6" s="83" t="s">
        <v>17</v>
      </c>
      <c r="L6" s="83" t="s">
        <v>18</v>
      </c>
      <c r="M6" s="23" t="s">
        <v>19</v>
      </c>
      <c r="N6" s="84" t="s">
        <v>20</v>
      </c>
    </row>
    <row r="7" s="2" customFormat="1" ht="32" customHeight="1" spans="1:14">
      <c r="A7" s="22" t="s">
        <v>21</v>
      </c>
      <c r="B7" s="27" t="s">
        <v>22</v>
      </c>
      <c r="C7" s="28" t="s">
        <v>23</v>
      </c>
      <c r="D7" s="29" t="s">
        <v>24</v>
      </c>
      <c r="E7" s="30" t="s">
        <v>25</v>
      </c>
      <c r="F7" s="30" t="s">
        <v>26</v>
      </c>
      <c r="G7" s="31" t="s">
        <v>27</v>
      </c>
      <c r="H7" s="26" t="s">
        <v>28</v>
      </c>
      <c r="I7" s="85" t="s">
        <v>29</v>
      </c>
      <c r="J7" s="86" t="s">
        <v>30</v>
      </c>
      <c r="K7" s="83" t="s">
        <v>31</v>
      </c>
      <c r="L7" s="83" t="s">
        <v>32</v>
      </c>
      <c r="M7" s="23" t="s">
        <v>33</v>
      </c>
      <c r="N7" s="84" t="s">
        <v>34</v>
      </c>
    </row>
    <row r="8" s="2" customFormat="1" ht="16" customHeight="1" spans="1:14">
      <c r="A8" s="32" t="s">
        <v>66</v>
      </c>
      <c r="B8" s="33" t="s">
        <v>74</v>
      </c>
      <c r="C8" s="32" t="s">
        <v>75</v>
      </c>
      <c r="D8" s="32" t="s">
        <v>38</v>
      </c>
      <c r="E8" s="34" t="s">
        <v>76</v>
      </c>
      <c r="F8" s="35" t="s">
        <v>40</v>
      </c>
      <c r="G8" s="36">
        <v>5933</v>
      </c>
      <c r="H8" s="37"/>
      <c r="I8" s="87">
        <v>2000</v>
      </c>
      <c r="J8" s="134" t="s">
        <v>77</v>
      </c>
      <c r="K8" s="89">
        <f>I8*0.00658</f>
        <v>13.16</v>
      </c>
      <c r="L8" s="89">
        <f>K8+0.5</f>
        <v>13.66</v>
      </c>
      <c r="M8" s="90" t="s">
        <v>42</v>
      </c>
      <c r="N8" s="91">
        <f t="shared" ref="N8:N28" si="0">0.7*0.26*0.205</f>
        <v>0.03731</v>
      </c>
    </row>
    <row r="9" s="2" customFormat="1" ht="16" customHeight="1" spans="1:14">
      <c r="A9" s="38"/>
      <c r="B9" s="39"/>
      <c r="C9" s="38"/>
      <c r="D9" s="38"/>
      <c r="E9" s="40"/>
      <c r="F9" s="41"/>
      <c r="G9" s="42"/>
      <c r="H9" s="37"/>
      <c r="I9" s="87">
        <v>2000</v>
      </c>
      <c r="J9" s="134" t="s">
        <v>78</v>
      </c>
      <c r="K9" s="89">
        <f t="shared" ref="K9:K31" si="1">I9*0.00658</f>
        <v>13.16</v>
      </c>
      <c r="L9" s="89">
        <f t="shared" ref="L9:L37" si="2">K9+0.5</f>
        <v>13.66</v>
      </c>
      <c r="M9" s="90" t="s">
        <v>42</v>
      </c>
      <c r="N9" s="91">
        <f t="shared" si="0"/>
        <v>0.03731</v>
      </c>
    </row>
    <row r="10" s="2" customFormat="1" ht="16" customHeight="1" spans="1:14">
      <c r="A10" s="38"/>
      <c r="B10" s="39"/>
      <c r="C10" s="38"/>
      <c r="D10" s="38"/>
      <c r="E10" s="40"/>
      <c r="F10" s="41"/>
      <c r="G10" s="43"/>
      <c r="H10" s="37">
        <v>60</v>
      </c>
      <c r="I10" s="87">
        <f>G8-I8-I9+H10</f>
        <v>1993</v>
      </c>
      <c r="J10" s="134" t="s">
        <v>79</v>
      </c>
      <c r="K10" s="89">
        <f t="shared" si="1"/>
        <v>13.11394</v>
      </c>
      <c r="L10" s="89">
        <f t="shared" si="2"/>
        <v>13.61394</v>
      </c>
      <c r="M10" s="90" t="s">
        <v>42</v>
      </c>
      <c r="N10" s="91">
        <f t="shared" si="0"/>
        <v>0.03731</v>
      </c>
    </row>
    <row r="11" s="2" customFormat="1" ht="16" customHeight="1" spans="1:14">
      <c r="A11" s="38"/>
      <c r="B11" s="39"/>
      <c r="C11" s="38"/>
      <c r="D11" s="38"/>
      <c r="E11" s="40"/>
      <c r="F11" s="35" t="s">
        <v>44</v>
      </c>
      <c r="G11" s="36">
        <v>7150</v>
      </c>
      <c r="H11" s="37"/>
      <c r="I11" s="87">
        <v>2000</v>
      </c>
      <c r="J11" s="134" t="s">
        <v>80</v>
      </c>
      <c r="K11" s="89">
        <f t="shared" si="1"/>
        <v>13.16</v>
      </c>
      <c r="L11" s="89">
        <f t="shared" si="2"/>
        <v>13.66</v>
      </c>
      <c r="M11" s="90" t="s">
        <v>42</v>
      </c>
      <c r="N11" s="91">
        <f t="shared" si="0"/>
        <v>0.03731</v>
      </c>
    </row>
    <row r="12" s="2" customFormat="1" ht="16" customHeight="1" spans="1:14">
      <c r="A12" s="38"/>
      <c r="B12" s="39"/>
      <c r="C12" s="38"/>
      <c r="D12" s="38"/>
      <c r="E12" s="40"/>
      <c r="F12" s="41"/>
      <c r="G12" s="42"/>
      <c r="H12" s="37"/>
      <c r="I12" s="87">
        <v>2000</v>
      </c>
      <c r="J12" s="134" t="s">
        <v>81</v>
      </c>
      <c r="K12" s="89">
        <f t="shared" si="1"/>
        <v>13.16</v>
      </c>
      <c r="L12" s="89">
        <f t="shared" si="2"/>
        <v>13.66</v>
      </c>
      <c r="M12" s="90" t="s">
        <v>42</v>
      </c>
      <c r="N12" s="91">
        <f t="shared" si="0"/>
        <v>0.03731</v>
      </c>
    </row>
    <row r="13" s="2" customFormat="1" ht="16" customHeight="1" spans="1:14">
      <c r="A13" s="38"/>
      <c r="B13" s="39"/>
      <c r="C13" s="38"/>
      <c r="D13" s="38"/>
      <c r="E13" s="40"/>
      <c r="F13" s="41"/>
      <c r="G13" s="42"/>
      <c r="H13" s="37"/>
      <c r="I13" s="87">
        <v>2000</v>
      </c>
      <c r="J13" s="134" t="s">
        <v>82</v>
      </c>
      <c r="K13" s="89">
        <f t="shared" si="1"/>
        <v>13.16</v>
      </c>
      <c r="L13" s="89">
        <f t="shared" si="2"/>
        <v>13.66</v>
      </c>
      <c r="M13" s="90" t="s">
        <v>42</v>
      </c>
      <c r="N13" s="91">
        <f t="shared" si="0"/>
        <v>0.03731</v>
      </c>
    </row>
    <row r="14" s="2" customFormat="1" ht="16" customHeight="1" spans="1:14">
      <c r="A14" s="38"/>
      <c r="B14" s="39"/>
      <c r="C14" s="38"/>
      <c r="D14" s="38"/>
      <c r="E14" s="40"/>
      <c r="F14" s="41"/>
      <c r="G14" s="43"/>
      <c r="H14" s="37">
        <v>70</v>
      </c>
      <c r="I14" s="87">
        <f>G11-I11-I12-I13+H14</f>
        <v>1220</v>
      </c>
      <c r="J14" s="134" t="s">
        <v>83</v>
      </c>
      <c r="K14" s="89">
        <f t="shared" si="1"/>
        <v>8.0276</v>
      </c>
      <c r="L14" s="89">
        <f t="shared" si="2"/>
        <v>8.5276</v>
      </c>
      <c r="M14" s="90" t="s">
        <v>42</v>
      </c>
      <c r="N14" s="91">
        <f t="shared" si="0"/>
        <v>0.03731</v>
      </c>
    </row>
    <row r="15" s="2" customFormat="1" ht="16" customHeight="1" spans="1:14">
      <c r="A15" s="38"/>
      <c r="B15" s="39"/>
      <c r="C15" s="38"/>
      <c r="D15" s="38"/>
      <c r="E15" s="40"/>
      <c r="F15" s="35" t="s">
        <v>49</v>
      </c>
      <c r="G15" s="36">
        <v>5984</v>
      </c>
      <c r="H15" s="37"/>
      <c r="I15" s="87">
        <v>2000</v>
      </c>
      <c r="J15" s="134" t="s">
        <v>84</v>
      </c>
      <c r="K15" s="89">
        <f t="shared" si="1"/>
        <v>13.16</v>
      </c>
      <c r="L15" s="89">
        <f t="shared" si="2"/>
        <v>13.66</v>
      </c>
      <c r="M15" s="90" t="s">
        <v>42</v>
      </c>
      <c r="N15" s="91">
        <f t="shared" si="0"/>
        <v>0.03731</v>
      </c>
    </row>
    <row r="16" s="2" customFormat="1" ht="16" customHeight="1" spans="1:14">
      <c r="A16" s="38"/>
      <c r="B16" s="39"/>
      <c r="C16" s="38"/>
      <c r="D16" s="38"/>
      <c r="E16" s="40"/>
      <c r="F16" s="41"/>
      <c r="G16" s="42"/>
      <c r="H16" s="37"/>
      <c r="I16" s="87">
        <v>2000</v>
      </c>
      <c r="J16" s="134" t="s">
        <v>85</v>
      </c>
      <c r="K16" s="89">
        <f t="shared" si="1"/>
        <v>13.16</v>
      </c>
      <c r="L16" s="89">
        <f t="shared" si="2"/>
        <v>13.66</v>
      </c>
      <c r="M16" s="90" t="s">
        <v>42</v>
      </c>
      <c r="N16" s="91">
        <f t="shared" si="0"/>
        <v>0.03731</v>
      </c>
    </row>
    <row r="17" s="2" customFormat="1" ht="16" customHeight="1" spans="1:14">
      <c r="A17" s="38"/>
      <c r="B17" s="39"/>
      <c r="C17" s="38"/>
      <c r="D17" s="38"/>
      <c r="E17" s="40"/>
      <c r="F17" s="41"/>
      <c r="G17" s="43"/>
      <c r="H17" s="37">
        <v>60</v>
      </c>
      <c r="I17" s="87">
        <f>G15-I15-I16+H17</f>
        <v>2044</v>
      </c>
      <c r="J17" s="134" t="s">
        <v>86</v>
      </c>
      <c r="K17" s="89">
        <f t="shared" si="1"/>
        <v>13.44952</v>
      </c>
      <c r="L17" s="89">
        <f t="shared" si="2"/>
        <v>13.94952</v>
      </c>
      <c r="M17" s="90" t="s">
        <v>42</v>
      </c>
      <c r="N17" s="91">
        <f t="shared" si="0"/>
        <v>0.03731</v>
      </c>
    </row>
    <row r="18" s="2" customFormat="1" ht="16" customHeight="1" spans="1:14">
      <c r="A18" s="38"/>
      <c r="B18" s="39"/>
      <c r="C18" s="38"/>
      <c r="D18" s="38"/>
      <c r="E18" s="40"/>
      <c r="F18" s="35" t="s">
        <v>52</v>
      </c>
      <c r="G18" s="36">
        <v>5933</v>
      </c>
      <c r="H18" s="37"/>
      <c r="I18" s="87">
        <v>2000</v>
      </c>
      <c r="J18" s="134" t="s">
        <v>87</v>
      </c>
      <c r="K18" s="89">
        <f t="shared" si="1"/>
        <v>13.16</v>
      </c>
      <c r="L18" s="89">
        <f t="shared" si="2"/>
        <v>13.66</v>
      </c>
      <c r="M18" s="90" t="s">
        <v>42</v>
      </c>
      <c r="N18" s="91">
        <f t="shared" si="0"/>
        <v>0.03731</v>
      </c>
    </row>
    <row r="19" s="2" customFormat="1" ht="16" customHeight="1" spans="1:14">
      <c r="A19" s="38"/>
      <c r="B19" s="39"/>
      <c r="C19" s="38"/>
      <c r="D19" s="38"/>
      <c r="E19" s="40"/>
      <c r="F19" s="41"/>
      <c r="G19" s="42"/>
      <c r="H19" s="37"/>
      <c r="I19" s="87">
        <v>2000</v>
      </c>
      <c r="J19" s="134" t="s">
        <v>88</v>
      </c>
      <c r="K19" s="89">
        <f t="shared" si="1"/>
        <v>13.16</v>
      </c>
      <c r="L19" s="89">
        <f t="shared" si="2"/>
        <v>13.66</v>
      </c>
      <c r="M19" s="90" t="s">
        <v>42</v>
      </c>
      <c r="N19" s="91">
        <f t="shared" si="0"/>
        <v>0.03731</v>
      </c>
    </row>
    <row r="20" s="2" customFormat="1" ht="16" customHeight="1" spans="1:14">
      <c r="A20" s="38"/>
      <c r="B20" s="39"/>
      <c r="C20" s="38"/>
      <c r="D20" s="38"/>
      <c r="E20" s="40"/>
      <c r="F20" s="41"/>
      <c r="G20" s="43"/>
      <c r="H20" s="37">
        <v>60</v>
      </c>
      <c r="I20" s="87">
        <f>G18-I18-I19+H20</f>
        <v>1993</v>
      </c>
      <c r="J20" s="134" t="s">
        <v>89</v>
      </c>
      <c r="K20" s="89">
        <f t="shared" si="1"/>
        <v>13.11394</v>
      </c>
      <c r="L20" s="89">
        <f t="shared" si="2"/>
        <v>13.61394</v>
      </c>
      <c r="M20" s="90" t="s">
        <v>42</v>
      </c>
      <c r="N20" s="91">
        <f t="shared" si="0"/>
        <v>0.03731</v>
      </c>
    </row>
    <row r="21" s="2" customFormat="1" ht="16" customHeight="1" spans="1:14">
      <c r="A21" s="32" t="s">
        <v>66</v>
      </c>
      <c r="B21" s="33" t="s">
        <v>90</v>
      </c>
      <c r="C21" s="32" t="s">
        <v>75</v>
      </c>
      <c r="D21" s="32" t="s">
        <v>38</v>
      </c>
      <c r="E21" s="34" t="s">
        <v>91</v>
      </c>
      <c r="F21" s="35" t="s">
        <v>40</v>
      </c>
      <c r="G21" s="36">
        <v>5933</v>
      </c>
      <c r="H21" s="37"/>
      <c r="I21" s="87">
        <v>2000</v>
      </c>
      <c r="J21" s="134" t="s">
        <v>92</v>
      </c>
      <c r="K21" s="89">
        <f t="shared" si="1"/>
        <v>13.16</v>
      </c>
      <c r="L21" s="89">
        <f t="shared" si="2"/>
        <v>13.66</v>
      </c>
      <c r="M21" s="90" t="s">
        <v>42</v>
      </c>
      <c r="N21" s="91">
        <f t="shared" si="0"/>
        <v>0.03731</v>
      </c>
    </row>
    <row r="22" s="2" customFormat="1" ht="16" customHeight="1" spans="1:14">
      <c r="A22" s="38"/>
      <c r="B22" s="39"/>
      <c r="C22" s="38"/>
      <c r="D22" s="38"/>
      <c r="E22" s="40"/>
      <c r="F22" s="41"/>
      <c r="G22" s="42"/>
      <c r="H22" s="37"/>
      <c r="I22" s="87">
        <v>2000</v>
      </c>
      <c r="J22" s="134" t="s">
        <v>93</v>
      </c>
      <c r="K22" s="89">
        <f t="shared" si="1"/>
        <v>13.16</v>
      </c>
      <c r="L22" s="89">
        <f t="shared" si="2"/>
        <v>13.66</v>
      </c>
      <c r="M22" s="90" t="s">
        <v>42</v>
      </c>
      <c r="N22" s="91">
        <f t="shared" si="0"/>
        <v>0.03731</v>
      </c>
    </row>
    <row r="23" s="2" customFormat="1" ht="16" customHeight="1" spans="1:14">
      <c r="A23" s="38"/>
      <c r="B23" s="39"/>
      <c r="C23" s="38"/>
      <c r="D23" s="38"/>
      <c r="E23" s="40"/>
      <c r="F23" s="41"/>
      <c r="G23" s="43"/>
      <c r="H23" s="37">
        <v>60</v>
      </c>
      <c r="I23" s="87">
        <f>G21-I21-I22+H23</f>
        <v>1993</v>
      </c>
      <c r="J23" s="134" t="s">
        <v>94</v>
      </c>
      <c r="K23" s="89">
        <f t="shared" si="1"/>
        <v>13.11394</v>
      </c>
      <c r="L23" s="89">
        <f t="shared" si="2"/>
        <v>13.61394</v>
      </c>
      <c r="M23" s="90" t="s">
        <v>42</v>
      </c>
      <c r="N23" s="91">
        <f t="shared" si="0"/>
        <v>0.03731</v>
      </c>
    </row>
    <row r="24" s="2" customFormat="1" ht="16" customHeight="1" spans="1:14">
      <c r="A24" s="38"/>
      <c r="B24" s="39"/>
      <c r="C24" s="38"/>
      <c r="D24" s="38"/>
      <c r="E24" s="40"/>
      <c r="F24" s="35" t="s">
        <v>44</v>
      </c>
      <c r="G24" s="36">
        <v>5984</v>
      </c>
      <c r="H24" s="37"/>
      <c r="I24" s="87">
        <v>2000</v>
      </c>
      <c r="J24" s="134" t="s">
        <v>95</v>
      </c>
      <c r="K24" s="89">
        <f t="shared" si="1"/>
        <v>13.16</v>
      </c>
      <c r="L24" s="89">
        <f t="shared" si="2"/>
        <v>13.66</v>
      </c>
      <c r="M24" s="90" t="s">
        <v>42</v>
      </c>
      <c r="N24" s="91">
        <f t="shared" si="0"/>
        <v>0.03731</v>
      </c>
    </row>
    <row r="25" s="2" customFormat="1" ht="16" customHeight="1" spans="1:14">
      <c r="A25" s="38"/>
      <c r="B25" s="39"/>
      <c r="C25" s="38"/>
      <c r="D25" s="38"/>
      <c r="E25" s="40"/>
      <c r="F25" s="41"/>
      <c r="G25" s="42"/>
      <c r="H25" s="37"/>
      <c r="I25" s="87">
        <v>2000</v>
      </c>
      <c r="J25" s="134" t="s">
        <v>96</v>
      </c>
      <c r="K25" s="89">
        <f t="shared" si="1"/>
        <v>13.16</v>
      </c>
      <c r="L25" s="89">
        <f t="shared" si="2"/>
        <v>13.66</v>
      </c>
      <c r="M25" s="90" t="s">
        <v>42</v>
      </c>
      <c r="N25" s="91">
        <f t="shared" si="0"/>
        <v>0.03731</v>
      </c>
    </row>
    <row r="26" s="2" customFormat="1" ht="16" customHeight="1" spans="1:14">
      <c r="A26" s="38"/>
      <c r="B26" s="39"/>
      <c r="C26" s="38"/>
      <c r="D26" s="38"/>
      <c r="E26" s="40"/>
      <c r="F26" s="41"/>
      <c r="G26" s="42"/>
      <c r="H26" s="37">
        <v>60</v>
      </c>
      <c r="I26" s="87">
        <f>G24-I24-I25+H26</f>
        <v>2044</v>
      </c>
      <c r="J26" s="134" t="s">
        <v>97</v>
      </c>
      <c r="K26" s="89">
        <f t="shared" si="1"/>
        <v>13.44952</v>
      </c>
      <c r="L26" s="89">
        <f t="shared" si="2"/>
        <v>13.94952</v>
      </c>
      <c r="M26" s="90" t="s">
        <v>42</v>
      </c>
      <c r="N26" s="91">
        <f t="shared" si="0"/>
        <v>0.03731</v>
      </c>
    </row>
    <row r="27" s="2" customFormat="1" ht="16" customHeight="1" spans="1:14">
      <c r="A27" s="38"/>
      <c r="B27" s="39"/>
      <c r="C27" s="38"/>
      <c r="D27" s="38"/>
      <c r="E27" s="40"/>
      <c r="F27" s="35" t="s">
        <v>49</v>
      </c>
      <c r="G27" s="36">
        <v>4859</v>
      </c>
      <c r="H27" s="37"/>
      <c r="I27" s="87">
        <v>2000</v>
      </c>
      <c r="J27" s="134" t="s">
        <v>98</v>
      </c>
      <c r="K27" s="89">
        <f t="shared" si="1"/>
        <v>13.16</v>
      </c>
      <c r="L27" s="89">
        <f t="shared" si="2"/>
        <v>13.66</v>
      </c>
      <c r="M27" s="90" t="s">
        <v>42</v>
      </c>
      <c r="N27" s="91">
        <f t="shared" si="0"/>
        <v>0.03731</v>
      </c>
    </row>
    <row r="28" s="2" customFormat="1" ht="16" customHeight="1" spans="1:14">
      <c r="A28" s="38"/>
      <c r="B28" s="39"/>
      <c r="C28" s="38"/>
      <c r="D28" s="38"/>
      <c r="E28" s="40"/>
      <c r="F28" s="41"/>
      <c r="G28" s="42"/>
      <c r="H28" s="37"/>
      <c r="I28" s="87">
        <v>2000</v>
      </c>
      <c r="J28" s="134" t="s">
        <v>99</v>
      </c>
      <c r="K28" s="89">
        <f t="shared" si="1"/>
        <v>13.16</v>
      </c>
      <c r="L28" s="89">
        <f t="shared" si="2"/>
        <v>13.66</v>
      </c>
      <c r="M28" s="90" t="s">
        <v>42</v>
      </c>
      <c r="N28" s="91">
        <f t="shared" si="0"/>
        <v>0.03731</v>
      </c>
    </row>
    <row r="29" s="2" customFormat="1" ht="16" customHeight="1" spans="1:14">
      <c r="A29" s="38"/>
      <c r="B29" s="39"/>
      <c r="C29" s="38"/>
      <c r="D29" s="38"/>
      <c r="E29" s="40"/>
      <c r="F29" s="41"/>
      <c r="G29" s="43"/>
      <c r="H29" s="37">
        <v>60</v>
      </c>
      <c r="I29" s="87">
        <f>G27-I27-I28+H29</f>
        <v>919</v>
      </c>
      <c r="J29" s="134" t="s">
        <v>100</v>
      </c>
      <c r="K29" s="89">
        <f t="shared" si="1"/>
        <v>6.04702</v>
      </c>
      <c r="L29" s="89">
        <f t="shared" si="2"/>
        <v>6.54702</v>
      </c>
      <c r="M29" s="92" t="s">
        <v>48</v>
      </c>
      <c r="N29" s="93">
        <f>0.7*0.16*0.185</f>
        <v>0.02072</v>
      </c>
    </row>
    <row r="30" s="2" customFormat="1" ht="16" customHeight="1" spans="1:14">
      <c r="A30" s="38"/>
      <c r="B30" s="39"/>
      <c r="C30" s="38"/>
      <c r="D30" s="38"/>
      <c r="E30" s="40"/>
      <c r="F30" s="35" t="s">
        <v>52</v>
      </c>
      <c r="G30" s="36">
        <v>3618</v>
      </c>
      <c r="H30" s="37"/>
      <c r="I30" s="87">
        <v>2000</v>
      </c>
      <c r="J30" s="134" t="s">
        <v>101</v>
      </c>
      <c r="K30" s="89">
        <f t="shared" si="1"/>
        <v>13.16</v>
      </c>
      <c r="L30" s="89">
        <f t="shared" si="2"/>
        <v>13.66</v>
      </c>
      <c r="M30" s="90" t="s">
        <v>42</v>
      </c>
      <c r="N30" s="91">
        <f>0.7*0.26*0.205</f>
        <v>0.03731</v>
      </c>
    </row>
    <row r="31" s="2" customFormat="1" ht="16" customHeight="1" spans="1:14">
      <c r="A31" s="44"/>
      <c r="B31" s="39"/>
      <c r="C31" s="38"/>
      <c r="D31" s="38"/>
      <c r="E31" s="40"/>
      <c r="F31" s="41"/>
      <c r="G31" s="43"/>
      <c r="H31" s="37">
        <v>50</v>
      </c>
      <c r="I31" s="87">
        <f>G30-I30+H31</f>
        <v>1668</v>
      </c>
      <c r="J31" s="134" t="s">
        <v>102</v>
      </c>
      <c r="K31" s="89">
        <f t="shared" si="1"/>
        <v>10.97544</v>
      </c>
      <c r="L31" s="89">
        <f t="shared" si="2"/>
        <v>11.47544</v>
      </c>
      <c r="M31" s="90" t="s">
        <v>42</v>
      </c>
      <c r="N31" s="91">
        <f>0.7*0.26*0.205</f>
        <v>0.03731</v>
      </c>
    </row>
    <row r="32" s="2" customFormat="1" ht="16" customHeight="1" spans="1:14">
      <c r="A32" s="45"/>
      <c r="B32" s="46"/>
      <c r="C32" s="45"/>
      <c r="D32" s="45"/>
      <c r="E32" s="47"/>
      <c r="F32" s="48" t="s">
        <v>44</v>
      </c>
      <c r="G32" s="49">
        <v>17901</v>
      </c>
      <c r="H32" s="37"/>
      <c r="I32" s="87">
        <v>7000</v>
      </c>
      <c r="J32" s="134" t="s">
        <v>103</v>
      </c>
      <c r="K32" s="89">
        <f t="shared" ref="K32:K37" si="3">I32*0.00224</f>
        <v>15.68</v>
      </c>
      <c r="L32" s="89">
        <f t="shared" si="2"/>
        <v>16.18</v>
      </c>
      <c r="M32" s="94" t="s">
        <v>60</v>
      </c>
      <c r="N32" s="91">
        <f t="shared" ref="N32:N37" si="4">0.81*0.3*0.19</f>
        <v>0.04617</v>
      </c>
    </row>
    <row r="33" s="2" customFormat="1" ht="16" customHeight="1" spans="1:14">
      <c r="A33" s="45"/>
      <c r="B33" s="46"/>
      <c r="C33" s="45"/>
      <c r="D33" s="45"/>
      <c r="E33" s="47"/>
      <c r="F33" s="50"/>
      <c r="G33" s="51"/>
      <c r="H33" s="37">
        <v>200</v>
      </c>
      <c r="I33" s="87">
        <f>G32-7000-7000+H33</f>
        <v>4101</v>
      </c>
      <c r="J33" s="134" t="s">
        <v>104</v>
      </c>
      <c r="K33" s="89">
        <f t="shared" si="3"/>
        <v>9.18624</v>
      </c>
      <c r="L33" s="89">
        <f t="shared" si="2"/>
        <v>9.68624</v>
      </c>
      <c r="M33" s="94" t="s">
        <v>60</v>
      </c>
      <c r="N33" s="91">
        <f t="shared" si="4"/>
        <v>0.04617</v>
      </c>
    </row>
    <row r="34" s="2" customFormat="1" ht="16" customHeight="1" spans="1:14">
      <c r="A34" s="45"/>
      <c r="B34" s="46"/>
      <c r="C34" s="45"/>
      <c r="D34" s="45"/>
      <c r="E34" s="47"/>
      <c r="F34" s="48" t="s">
        <v>49</v>
      </c>
      <c r="G34" s="49">
        <v>14301</v>
      </c>
      <c r="H34" s="37"/>
      <c r="I34" s="87">
        <v>7000</v>
      </c>
      <c r="J34" s="134" t="s">
        <v>105</v>
      </c>
      <c r="K34" s="89">
        <f t="shared" si="3"/>
        <v>15.68</v>
      </c>
      <c r="L34" s="89">
        <f t="shared" si="2"/>
        <v>16.18</v>
      </c>
      <c r="M34" s="94" t="s">
        <v>60</v>
      </c>
      <c r="N34" s="91">
        <f t="shared" si="4"/>
        <v>0.04617</v>
      </c>
    </row>
    <row r="35" s="2" customFormat="1" ht="16" customHeight="1" spans="1:14">
      <c r="A35" s="45"/>
      <c r="B35" s="46"/>
      <c r="C35" s="45"/>
      <c r="D35" s="45"/>
      <c r="E35" s="47"/>
      <c r="F35" s="50"/>
      <c r="G35" s="51"/>
      <c r="H35" s="37">
        <v>150</v>
      </c>
      <c r="I35" s="87">
        <f>G34-4000-7000+H35</f>
        <v>3451</v>
      </c>
      <c r="J35" s="134" t="s">
        <v>106</v>
      </c>
      <c r="K35" s="89">
        <f t="shared" si="3"/>
        <v>7.73024</v>
      </c>
      <c r="L35" s="89">
        <f t="shared" si="2"/>
        <v>8.23024</v>
      </c>
      <c r="M35" s="94" t="s">
        <v>60</v>
      </c>
      <c r="N35" s="91">
        <f t="shared" si="4"/>
        <v>0.04617</v>
      </c>
    </row>
    <row r="36" s="2" customFormat="1" ht="16" customHeight="1" spans="1:14">
      <c r="A36" s="45"/>
      <c r="B36" s="46"/>
      <c r="C36" s="45"/>
      <c r="D36" s="45"/>
      <c r="E36" s="47"/>
      <c r="F36" s="48" t="s">
        <v>52</v>
      </c>
      <c r="G36" s="52">
        <v>11866</v>
      </c>
      <c r="H36" s="53"/>
      <c r="I36" s="87">
        <v>7000</v>
      </c>
      <c r="J36" s="134" t="s">
        <v>107</v>
      </c>
      <c r="K36" s="89">
        <f t="shared" si="3"/>
        <v>15.68</v>
      </c>
      <c r="L36" s="89">
        <f t="shared" si="2"/>
        <v>16.18</v>
      </c>
      <c r="M36" s="94" t="s">
        <v>60</v>
      </c>
      <c r="N36" s="91">
        <f t="shared" si="4"/>
        <v>0.04617</v>
      </c>
    </row>
    <row r="37" s="2" customFormat="1" ht="16" customHeight="1" spans="1:14">
      <c r="A37" s="45"/>
      <c r="B37" s="46"/>
      <c r="C37" s="45"/>
      <c r="D37" s="45"/>
      <c r="E37" s="47"/>
      <c r="F37" s="50"/>
      <c r="G37" s="52"/>
      <c r="H37" s="37">
        <v>120</v>
      </c>
      <c r="I37" s="87">
        <f>G36-3600-7000+H37</f>
        <v>1386</v>
      </c>
      <c r="J37" s="134" t="s">
        <v>108</v>
      </c>
      <c r="K37" s="89">
        <f t="shared" si="3"/>
        <v>3.10464</v>
      </c>
      <c r="L37" s="89">
        <f t="shared" si="2"/>
        <v>3.60464</v>
      </c>
      <c r="M37" s="94" t="s">
        <v>60</v>
      </c>
      <c r="N37" s="91">
        <f t="shared" si="4"/>
        <v>0.04617</v>
      </c>
    </row>
    <row r="38" s="2" customFormat="1" ht="16" customHeight="1" spans="1:14">
      <c r="A38" s="54"/>
      <c r="B38" s="55"/>
      <c r="C38" s="54"/>
      <c r="D38" s="54"/>
      <c r="E38" s="56"/>
      <c r="F38" s="57"/>
      <c r="G38" s="58"/>
      <c r="H38" s="59"/>
      <c r="I38" s="95"/>
      <c r="J38" s="96"/>
      <c r="K38" s="97"/>
      <c r="L38" s="97"/>
      <c r="M38" s="97"/>
      <c r="N38" s="97"/>
    </row>
    <row r="39" s="2" customFormat="1" ht="16" customHeight="1" spans="1:14">
      <c r="A39" s="54"/>
      <c r="B39" s="55"/>
      <c r="C39" s="54"/>
      <c r="D39" s="54"/>
      <c r="E39" s="56"/>
      <c r="F39" s="57"/>
      <c r="G39" s="58"/>
      <c r="H39" s="59"/>
      <c r="I39" s="98">
        <f>SUM(I8:I38)</f>
        <v>75812</v>
      </c>
      <c r="J39" s="96" t="s">
        <v>109</v>
      </c>
      <c r="K39" s="97">
        <f>SUM(K8:K38)</f>
        <v>368.91204</v>
      </c>
      <c r="L39" s="97">
        <f>SUM(L8:L38)</f>
        <v>383.91204</v>
      </c>
      <c r="M39" s="97"/>
      <c r="N39" s="97">
        <f>SUM(N8:N38)</f>
        <v>1.15587</v>
      </c>
    </row>
    <row r="40" s="2" customFormat="1" ht="16" customHeight="1" spans="1:14">
      <c r="A40" s="60"/>
      <c r="B40" s="61"/>
      <c r="C40" s="60"/>
      <c r="D40" s="60"/>
      <c r="E40" s="62"/>
      <c r="F40" s="63"/>
      <c r="G40" s="64"/>
      <c r="H40" s="37"/>
      <c r="I40" s="87"/>
      <c r="J40" s="99"/>
      <c r="K40" s="100"/>
      <c r="L40" s="100"/>
      <c r="M40" s="101"/>
      <c r="N40" s="102"/>
    </row>
    <row r="41" s="2" customFormat="1" ht="16" customHeight="1" spans="1:15">
      <c r="A41" s="32" t="s">
        <v>110</v>
      </c>
      <c r="B41" s="34" t="s">
        <v>74</v>
      </c>
      <c r="C41" s="32" t="s">
        <v>111</v>
      </c>
      <c r="D41" s="32" t="s">
        <v>38</v>
      </c>
      <c r="E41" s="34" t="s">
        <v>76</v>
      </c>
      <c r="F41" s="35" t="s">
        <v>40</v>
      </c>
      <c r="G41" s="64">
        <v>116</v>
      </c>
      <c r="H41" s="37">
        <v>5</v>
      </c>
      <c r="I41" s="87">
        <f t="shared" ref="I41:I57" si="5">G41+H41</f>
        <v>121</v>
      </c>
      <c r="J41" s="99"/>
      <c r="K41" s="99"/>
      <c r="L41" s="99"/>
      <c r="M41" s="99"/>
      <c r="N41" s="99"/>
      <c r="O41" s="103" t="s">
        <v>112</v>
      </c>
    </row>
    <row r="42" s="2" customFormat="1" ht="16" customHeight="1" spans="1:15">
      <c r="A42" s="38"/>
      <c r="B42" s="40"/>
      <c r="C42" s="38"/>
      <c r="D42" s="38"/>
      <c r="E42" s="40"/>
      <c r="F42" s="35" t="s">
        <v>44</v>
      </c>
      <c r="G42" s="64">
        <v>185</v>
      </c>
      <c r="H42" s="37">
        <v>5</v>
      </c>
      <c r="I42" s="87">
        <f t="shared" si="5"/>
        <v>190</v>
      </c>
      <c r="J42" s="104"/>
      <c r="K42" s="104"/>
      <c r="L42" s="104"/>
      <c r="M42" s="104"/>
      <c r="N42" s="104"/>
      <c r="O42" s="105"/>
    </row>
    <row r="43" s="2" customFormat="1" ht="16" customHeight="1" spans="1:15">
      <c r="A43" s="38"/>
      <c r="B43" s="40"/>
      <c r="C43" s="38"/>
      <c r="D43" s="38"/>
      <c r="E43" s="40"/>
      <c r="F43" s="35" t="s">
        <v>49</v>
      </c>
      <c r="G43" s="64">
        <v>116</v>
      </c>
      <c r="H43" s="37">
        <v>5</v>
      </c>
      <c r="I43" s="87">
        <f t="shared" si="5"/>
        <v>121</v>
      </c>
      <c r="J43" s="104"/>
      <c r="K43" s="104"/>
      <c r="L43" s="104"/>
      <c r="M43" s="104"/>
      <c r="N43" s="104"/>
      <c r="O43" s="105"/>
    </row>
    <row r="44" s="2" customFormat="1" ht="16" customHeight="1" spans="1:15">
      <c r="A44" s="38"/>
      <c r="B44" s="40"/>
      <c r="C44" s="38"/>
      <c r="D44" s="38"/>
      <c r="E44" s="40"/>
      <c r="F44" s="35" t="s">
        <v>52</v>
      </c>
      <c r="G44" s="64">
        <v>46</v>
      </c>
      <c r="H44" s="37">
        <v>5</v>
      </c>
      <c r="I44" s="87">
        <f t="shared" si="5"/>
        <v>51</v>
      </c>
      <c r="J44" s="104"/>
      <c r="K44" s="104"/>
      <c r="L44" s="104"/>
      <c r="M44" s="104"/>
      <c r="N44" s="104"/>
      <c r="O44" s="105"/>
    </row>
    <row r="45" s="2" customFormat="1" ht="16" customHeight="1" spans="1:15">
      <c r="A45" s="38"/>
      <c r="B45" s="34" t="s">
        <v>113</v>
      </c>
      <c r="C45" s="38"/>
      <c r="D45" s="38"/>
      <c r="E45" s="34" t="s">
        <v>91</v>
      </c>
      <c r="F45" s="35" t="s">
        <v>40</v>
      </c>
      <c r="G45" s="64">
        <v>92</v>
      </c>
      <c r="H45" s="37">
        <v>5</v>
      </c>
      <c r="I45" s="87">
        <f t="shared" si="5"/>
        <v>97</v>
      </c>
      <c r="J45" s="104"/>
      <c r="K45" s="104"/>
      <c r="L45" s="104"/>
      <c r="M45" s="104"/>
      <c r="N45" s="104"/>
      <c r="O45" s="105"/>
    </row>
    <row r="46" s="2" customFormat="1" ht="16" customHeight="1" spans="1:15">
      <c r="A46" s="38"/>
      <c r="B46" s="40"/>
      <c r="C46" s="38"/>
      <c r="D46" s="38"/>
      <c r="E46" s="40"/>
      <c r="F46" s="35" t="s">
        <v>44</v>
      </c>
      <c r="G46" s="64">
        <v>162</v>
      </c>
      <c r="H46" s="37">
        <v>5</v>
      </c>
      <c r="I46" s="87">
        <f t="shared" si="5"/>
        <v>167</v>
      </c>
      <c r="J46" s="104"/>
      <c r="K46" s="104"/>
      <c r="L46" s="104"/>
      <c r="M46" s="104"/>
      <c r="N46" s="104"/>
      <c r="O46" s="105"/>
    </row>
    <row r="47" s="2" customFormat="1" ht="16" customHeight="1" spans="1:15">
      <c r="A47" s="38"/>
      <c r="B47" s="40"/>
      <c r="C47" s="38"/>
      <c r="D47" s="38"/>
      <c r="E47" s="40"/>
      <c r="F47" s="35" t="s">
        <v>49</v>
      </c>
      <c r="G47" s="64">
        <v>92</v>
      </c>
      <c r="H47" s="37">
        <v>5</v>
      </c>
      <c r="I47" s="87">
        <f t="shared" si="5"/>
        <v>97</v>
      </c>
      <c r="J47" s="104"/>
      <c r="K47" s="104"/>
      <c r="L47" s="104"/>
      <c r="M47" s="104"/>
      <c r="N47" s="104"/>
      <c r="O47" s="105"/>
    </row>
    <row r="48" s="2" customFormat="1" ht="16" customHeight="1" spans="1:15">
      <c r="A48" s="38"/>
      <c r="B48" s="40"/>
      <c r="C48" s="38"/>
      <c r="D48" s="38"/>
      <c r="E48" s="40"/>
      <c r="F48" s="35" t="s">
        <v>52</v>
      </c>
      <c r="G48" s="64">
        <v>46</v>
      </c>
      <c r="H48" s="37">
        <v>5</v>
      </c>
      <c r="I48" s="87">
        <f t="shared" si="5"/>
        <v>51</v>
      </c>
      <c r="J48" s="104"/>
      <c r="K48" s="104"/>
      <c r="L48" s="104"/>
      <c r="M48" s="104"/>
      <c r="N48" s="104"/>
      <c r="O48" s="105"/>
    </row>
    <row r="49" s="2" customFormat="1" ht="16" customHeight="1" spans="1:15">
      <c r="A49" s="38"/>
      <c r="B49" s="34" t="s">
        <v>114</v>
      </c>
      <c r="C49" s="38"/>
      <c r="D49" s="38"/>
      <c r="E49" s="34" t="s">
        <v>39</v>
      </c>
      <c r="F49" s="35" t="s">
        <v>40</v>
      </c>
      <c r="G49" s="64">
        <v>69</v>
      </c>
      <c r="H49" s="37">
        <v>5</v>
      </c>
      <c r="I49" s="87">
        <f t="shared" si="5"/>
        <v>74</v>
      </c>
      <c r="J49" s="104"/>
      <c r="K49" s="104"/>
      <c r="L49" s="104"/>
      <c r="M49" s="104"/>
      <c r="N49" s="104"/>
      <c r="O49" s="105"/>
    </row>
    <row r="50" s="2" customFormat="1" ht="16" customHeight="1" spans="1:15">
      <c r="A50" s="38"/>
      <c r="B50" s="40"/>
      <c r="C50" s="38"/>
      <c r="D50" s="38"/>
      <c r="E50" s="40"/>
      <c r="F50" s="35" t="s">
        <v>44</v>
      </c>
      <c r="G50" s="64">
        <v>116</v>
      </c>
      <c r="H50" s="37">
        <v>5</v>
      </c>
      <c r="I50" s="87">
        <f t="shared" si="5"/>
        <v>121</v>
      </c>
      <c r="J50" s="104"/>
      <c r="K50" s="104"/>
      <c r="L50" s="104"/>
      <c r="M50" s="104"/>
      <c r="N50" s="104"/>
      <c r="O50" s="105"/>
    </row>
    <row r="51" s="2" customFormat="1" ht="16" customHeight="1" spans="1:15">
      <c r="A51" s="38"/>
      <c r="B51" s="40"/>
      <c r="C51" s="38"/>
      <c r="D51" s="38"/>
      <c r="E51" s="40"/>
      <c r="F51" s="35" t="s">
        <v>49</v>
      </c>
      <c r="G51" s="64">
        <v>69</v>
      </c>
      <c r="H51" s="37">
        <v>5</v>
      </c>
      <c r="I51" s="87">
        <f t="shared" si="5"/>
        <v>74</v>
      </c>
      <c r="J51" s="104"/>
      <c r="K51" s="104"/>
      <c r="L51" s="104"/>
      <c r="M51" s="104"/>
      <c r="N51" s="104"/>
      <c r="O51" s="105"/>
    </row>
    <row r="52" s="2" customFormat="1" ht="16" customHeight="1" spans="1:15">
      <c r="A52" s="38"/>
      <c r="B52" s="40"/>
      <c r="C52" s="38"/>
      <c r="D52" s="38"/>
      <c r="E52" s="40"/>
      <c r="F52" s="35" t="s">
        <v>52</v>
      </c>
      <c r="G52" s="64">
        <v>46</v>
      </c>
      <c r="H52" s="37">
        <v>5</v>
      </c>
      <c r="I52" s="87">
        <f t="shared" si="5"/>
        <v>51</v>
      </c>
      <c r="J52" s="104"/>
      <c r="K52" s="104"/>
      <c r="L52" s="104"/>
      <c r="M52" s="104"/>
      <c r="N52" s="104"/>
      <c r="O52" s="105"/>
    </row>
    <row r="53" s="2" customFormat="1" ht="16" customHeight="1" spans="1:15">
      <c r="A53" s="38"/>
      <c r="B53" s="32" t="s">
        <v>56</v>
      </c>
      <c r="C53" s="32"/>
      <c r="D53" s="32"/>
      <c r="E53" s="34" t="s">
        <v>58</v>
      </c>
      <c r="F53" s="35" t="s">
        <v>40</v>
      </c>
      <c r="G53" s="64">
        <v>277</v>
      </c>
      <c r="H53" s="37">
        <v>5</v>
      </c>
      <c r="I53" s="87">
        <f t="shared" si="5"/>
        <v>282</v>
      </c>
      <c r="J53" s="104"/>
      <c r="K53" s="104"/>
      <c r="L53" s="104"/>
      <c r="M53" s="104"/>
      <c r="N53" s="104"/>
      <c r="O53" s="105"/>
    </row>
    <row r="54" s="2" customFormat="1" ht="16" customHeight="1" spans="1:15">
      <c r="A54" s="38"/>
      <c r="B54" s="38"/>
      <c r="C54" s="38"/>
      <c r="D54" s="38"/>
      <c r="E54" s="40"/>
      <c r="F54" s="35" t="s">
        <v>44</v>
      </c>
      <c r="G54" s="64">
        <v>462</v>
      </c>
      <c r="H54" s="37"/>
      <c r="I54" s="87">
        <f t="shared" si="5"/>
        <v>462</v>
      </c>
      <c r="J54" s="104"/>
      <c r="K54" s="104"/>
      <c r="L54" s="104"/>
      <c r="M54" s="104"/>
      <c r="N54" s="104"/>
      <c r="O54" s="105"/>
    </row>
    <row r="55" s="2" customFormat="1" ht="16" customHeight="1" spans="1:15">
      <c r="A55" s="38"/>
      <c r="B55" s="38"/>
      <c r="C55" s="38"/>
      <c r="D55" s="38"/>
      <c r="E55" s="40"/>
      <c r="F55" s="35" t="s">
        <v>49</v>
      </c>
      <c r="G55" s="64">
        <v>277</v>
      </c>
      <c r="H55" s="37">
        <v>5</v>
      </c>
      <c r="I55" s="87">
        <f t="shared" si="5"/>
        <v>282</v>
      </c>
      <c r="J55" s="104"/>
      <c r="K55" s="104"/>
      <c r="L55" s="104"/>
      <c r="M55" s="104"/>
      <c r="N55" s="104"/>
      <c r="O55" s="105"/>
    </row>
    <row r="56" s="2" customFormat="1" ht="16" customHeight="1" spans="1:15">
      <c r="A56" s="38"/>
      <c r="B56" s="38"/>
      <c r="C56" s="38"/>
      <c r="D56" s="38"/>
      <c r="E56" s="40"/>
      <c r="F56" s="35" t="s">
        <v>52</v>
      </c>
      <c r="G56" s="64">
        <v>139</v>
      </c>
      <c r="H56" s="37">
        <v>5</v>
      </c>
      <c r="I56" s="87">
        <f t="shared" si="5"/>
        <v>144</v>
      </c>
      <c r="J56" s="104"/>
      <c r="K56" s="104"/>
      <c r="L56" s="104"/>
      <c r="M56" s="104"/>
      <c r="N56" s="104"/>
      <c r="O56" s="105"/>
    </row>
    <row r="57" s="2" customFormat="1" ht="16" customHeight="1" spans="1:15">
      <c r="A57" s="44"/>
      <c r="B57" s="60"/>
      <c r="C57" s="60"/>
      <c r="D57" s="60"/>
      <c r="E57" s="62" t="s">
        <v>67</v>
      </c>
      <c r="F57" s="35"/>
      <c r="G57" s="64">
        <v>2266</v>
      </c>
      <c r="H57" s="37">
        <v>200</v>
      </c>
      <c r="I57" s="87">
        <f t="shared" si="5"/>
        <v>2466</v>
      </c>
      <c r="J57" s="104"/>
      <c r="K57" s="104"/>
      <c r="L57" s="104"/>
      <c r="M57" s="104"/>
      <c r="N57" s="104"/>
      <c r="O57" s="105"/>
    </row>
    <row r="58" s="2" customFormat="1" ht="16" customHeight="1" spans="1:15">
      <c r="A58" s="65" t="s">
        <v>115</v>
      </c>
      <c r="B58" s="66" t="s">
        <v>74</v>
      </c>
      <c r="C58" s="65" t="s">
        <v>111</v>
      </c>
      <c r="D58" s="65" t="s">
        <v>38</v>
      </c>
      <c r="E58" s="66" t="s">
        <v>76</v>
      </c>
      <c r="F58" s="67" t="s">
        <v>40</v>
      </c>
      <c r="G58" s="68">
        <v>305</v>
      </c>
      <c r="H58" s="69">
        <v>5</v>
      </c>
      <c r="I58" s="106">
        <f t="shared" ref="I58:I88" si="6">G58+H58</f>
        <v>310</v>
      </c>
      <c r="J58" s="107"/>
      <c r="K58" s="107"/>
      <c r="L58" s="107"/>
      <c r="M58" s="107"/>
      <c r="N58" s="107"/>
      <c r="O58" s="108" t="s">
        <v>116</v>
      </c>
    </row>
    <row r="59" s="2" customFormat="1" ht="16" customHeight="1" spans="1:14">
      <c r="A59" s="70"/>
      <c r="B59" s="71"/>
      <c r="C59" s="70"/>
      <c r="D59" s="70"/>
      <c r="E59" s="71"/>
      <c r="F59" s="67" t="s">
        <v>44</v>
      </c>
      <c r="G59" s="68">
        <v>487</v>
      </c>
      <c r="H59" s="69">
        <v>5</v>
      </c>
      <c r="I59" s="106">
        <f t="shared" si="6"/>
        <v>492</v>
      </c>
      <c r="J59" s="109"/>
      <c r="K59" s="109"/>
      <c r="L59" s="109"/>
      <c r="M59" s="109"/>
      <c r="N59" s="109"/>
    </row>
    <row r="60" s="2" customFormat="1" ht="16" customHeight="1" spans="1:14">
      <c r="A60" s="70"/>
      <c r="B60" s="71"/>
      <c r="C60" s="70"/>
      <c r="D60" s="70"/>
      <c r="E60" s="71"/>
      <c r="F60" s="67" t="s">
        <v>49</v>
      </c>
      <c r="G60" s="68">
        <v>305</v>
      </c>
      <c r="H60" s="69">
        <v>5</v>
      </c>
      <c r="I60" s="106">
        <f t="shared" si="6"/>
        <v>310</v>
      </c>
      <c r="J60" s="109"/>
      <c r="K60" s="109"/>
      <c r="L60" s="109"/>
      <c r="M60" s="109"/>
      <c r="N60" s="109"/>
    </row>
    <row r="61" s="2" customFormat="1" ht="16" customHeight="1" spans="1:14">
      <c r="A61" s="70"/>
      <c r="B61" s="71"/>
      <c r="C61" s="70"/>
      <c r="D61" s="70"/>
      <c r="E61" s="71"/>
      <c r="F61" s="67" t="s">
        <v>52</v>
      </c>
      <c r="G61" s="68">
        <v>122</v>
      </c>
      <c r="H61" s="69">
        <v>5</v>
      </c>
      <c r="I61" s="106">
        <f t="shared" si="6"/>
        <v>127</v>
      </c>
      <c r="J61" s="110"/>
      <c r="K61" s="110"/>
      <c r="L61" s="110"/>
      <c r="M61" s="110"/>
      <c r="N61" s="110"/>
    </row>
    <row r="62" s="2" customFormat="1" ht="16" customHeight="1" spans="1:14">
      <c r="A62" s="70"/>
      <c r="B62" s="66" t="s">
        <v>117</v>
      </c>
      <c r="C62" s="70"/>
      <c r="D62" s="70"/>
      <c r="E62" s="66" t="s">
        <v>91</v>
      </c>
      <c r="F62" s="67" t="s">
        <v>40</v>
      </c>
      <c r="G62" s="68">
        <v>244</v>
      </c>
      <c r="H62" s="69">
        <v>5</v>
      </c>
      <c r="I62" s="106">
        <f t="shared" si="6"/>
        <v>249</v>
      </c>
      <c r="J62" s="107"/>
      <c r="K62" s="107"/>
      <c r="L62" s="107"/>
      <c r="M62" s="107"/>
      <c r="N62" s="107"/>
    </row>
    <row r="63" s="2" customFormat="1" ht="16" customHeight="1" spans="1:14">
      <c r="A63" s="70"/>
      <c r="B63" s="71"/>
      <c r="C63" s="70"/>
      <c r="D63" s="70"/>
      <c r="E63" s="71"/>
      <c r="F63" s="67" t="s">
        <v>44</v>
      </c>
      <c r="G63" s="68">
        <v>426</v>
      </c>
      <c r="H63" s="69">
        <v>5</v>
      </c>
      <c r="I63" s="106">
        <f t="shared" si="6"/>
        <v>431</v>
      </c>
      <c r="J63" s="109"/>
      <c r="K63" s="109"/>
      <c r="L63" s="109"/>
      <c r="M63" s="109"/>
      <c r="N63" s="109"/>
    </row>
    <row r="64" s="2" customFormat="1" ht="16" customHeight="1" spans="1:14">
      <c r="A64" s="70"/>
      <c r="B64" s="71"/>
      <c r="C64" s="70"/>
      <c r="D64" s="70"/>
      <c r="E64" s="71"/>
      <c r="F64" s="67" t="s">
        <v>49</v>
      </c>
      <c r="G64" s="68">
        <v>244</v>
      </c>
      <c r="H64" s="69">
        <v>5</v>
      </c>
      <c r="I64" s="106">
        <f t="shared" si="6"/>
        <v>249</v>
      </c>
      <c r="J64" s="109"/>
      <c r="K64" s="109"/>
      <c r="L64" s="109"/>
      <c r="M64" s="109"/>
      <c r="N64" s="109"/>
    </row>
    <row r="65" s="2" customFormat="1" ht="16" customHeight="1" spans="1:14">
      <c r="A65" s="70"/>
      <c r="B65" s="71"/>
      <c r="C65" s="70"/>
      <c r="D65" s="70"/>
      <c r="E65" s="71"/>
      <c r="F65" s="67" t="s">
        <v>52</v>
      </c>
      <c r="G65" s="68">
        <v>122</v>
      </c>
      <c r="H65" s="69">
        <v>5</v>
      </c>
      <c r="I65" s="106">
        <f t="shared" si="6"/>
        <v>127</v>
      </c>
      <c r="J65" s="110"/>
      <c r="K65" s="110"/>
      <c r="L65" s="110"/>
      <c r="M65" s="110"/>
      <c r="N65" s="110"/>
    </row>
    <row r="66" s="2" customFormat="1" ht="16" customHeight="1" spans="1:14">
      <c r="A66" s="70"/>
      <c r="B66" s="66" t="s">
        <v>114</v>
      </c>
      <c r="C66" s="70"/>
      <c r="D66" s="70"/>
      <c r="E66" s="66" t="s">
        <v>39</v>
      </c>
      <c r="F66" s="67" t="s">
        <v>40</v>
      </c>
      <c r="G66" s="68">
        <v>183</v>
      </c>
      <c r="H66" s="69">
        <v>5</v>
      </c>
      <c r="I66" s="106">
        <f t="shared" si="6"/>
        <v>188</v>
      </c>
      <c r="J66" s="107"/>
      <c r="K66" s="107"/>
      <c r="L66" s="107"/>
      <c r="M66" s="107"/>
      <c r="N66" s="107"/>
    </row>
    <row r="67" s="2" customFormat="1" ht="16" customHeight="1" spans="1:14">
      <c r="A67" s="70"/>
      <c r="B67" s="71"/>
      <c r="C67" s="70"/>
      <c r="D67" s="70"/>
      <c r="E67" s="71"/>
      <c r="F67" s="67" t="s">
        <v>44</v>
      </c>
      <c r="G67" s="68">
        <v>305</v>
      </c>
      <c r="H67" s="69">
        <v>5</v>
      </c>
      <c r="I67" s="106">
        <f t="shared" si="6"/>
        <v>310</v>
      </c>
      <c r="J67" s="109"/>
      <c r="K67" s="109"/>
      <c r="L67" s="109"/>
      <c r="M67" s="109"/>
      <c r="N67" s="109"/>
    </row>
    <row r="68" s="2" customFormat="1" ht="16" customHeight="1" spans="1:14">
      <c r="A68" s="70"/>
      <c r="B68" s="71"/>
      <c r="C68" s="70"/>
      <c r="D68" s="70"/>
      <c r="E68" s="71"/>
      <c r="F68" s="67" t="s">
        <v>49</v>
      </c>
      <c r="G68" s="68">
        <v>183</v>
      </c>
      <c r="H68" s="69">
        <v>5</v>
      </c>
      <c r="I68" s="106">
        <f t="shared" si="6"/>
        <v>188</v>
      </c>
      <c r="J68" s="109"/>
      <c r="K68" s="109"/>
      <c r="L68" s="109"/>
      <c r="M68" s="109"/>
      <c r="N68" s="109"/>
    </row>
    <row r="69" s="2" customFormat="1" ht="16" customHeight="1" spans="1:14">
      <c r="A69" s="70"/>
      <c r="B69" s="71"/>
      <c r="C69" s="70"/>
      <c r="D69" s="70"/>
      <c r="E69" s="71"/>
      <c r="F69" s="67" t="s">
        <v>52</v>
      </c>
      <c r="G69" s="68">
        <v>122</v>
      </c>
      <c r="H69" s="69">
        <v>5</v>
      </c>
      <c r="I69" s="106">
        <f t="shared" si="6"/>
        <v>127</v>
      </c>
      <c r="J69" s="110"/>
      <c r="K69" s="110"/>
      <c r="L69" s="110"/>
      <c r="M69" s="110"/>
      <c r="N69" s="110"/>
    </row>
    <row r="70" s="2" customFormat="1" ht="16" customHeight="1" spans="1:14">
      <c r="A70" s="65" t="s">
        <v>118</v>
      </c>
      <c r="B70" s="65" t="s">
        <v>56</v>
      </c>
      <c r="C70" s="65" t="s">
        <v>111</v>
      </c>
      <c r="D70" s="65" t="s">
        <v>38</v>
      </c>
      <c r="E70" s="66" t="s">
        <v>58</v>
      </c>
      <c r="F70" s="67" t="s">
        <v>40</v>
      </c>
      <c r="G70" s="68">
        <v>731</v>
      </c>
      <c r="H70" s="69">
        <v>5</v>
      </c>
      <c r="I70" s="106">
        <f t="shared" si="6"/>
        <v>736</v>
      </c>
      <c r="J70" s="107"/>
      <c r="K70" s="107"/>
      <c r="L70" s="107"/>
      <c r="M70" s="107"/>
      <c r="N70" s="107"/>
    </row>
    <row r="71" s="2" customFormat="1" ht="16" customHeight="1" spans="1:14">
      <c r="A71" s="70"/>
      <c r="B71" s="70"/>
      <c r="C71" s="70"/>
      <c r="D71" s="70"/>
      <c r="E71" s="71"/>
      <c r="F71" s="67" t="s">
        <v>44</v>
      </c>
      <c r="G71" s="68">
        <v>1218</v>
      </c>
      <c r="H71" s="69">
        <v>5</v>
      </c>
      <c r="I71" s="106">
        <f t="shared" si="6"/>
        <v>1223</v>
      </c>
      <c r="J71" s="109"/>
      <c r="K71" s="109"/>
      <c r="L71" s="109"/>
      <c r="M71" s="109"/>
      <c r="N71" s="109"/>
    </row>
    <row r="72" s="2" customFormat="1" ht="16" customHeight="1" spans="1:14">
      <c r="A72" s="70"/>
      <c r="B72" s="70"/>
      <c r="C72" s="70"/>
      <c r="D72" s="70"/>
      <c r="E72" s="71"/>
      <c r="F72" s="67" t="s">
        <v>49</v>
      </c>
      <c r="G72" s="68">
        <v>731</v>
      </c>
      <c r="H72" s="69">
        <v>5</v>
      </c>
      <c r="I72" s="106">
        <f t="shared" si="6"/>
        <v>736</v>
      </c>
      <c r="J72" s="109"/>
      <c r="K72" s="109"/>
      <c r="L72" s="109"/>
      <c r="M72" s="109"/>
      <c r="N72" s="109"/>
    </row>
    <row r="73" s="2" customFormat="1" ht="16" customHeight="1" spans="1:14">
      <c r="A73" s="70"/>
      <c r="B73" s="70"/>
      <c r="C73" s="70"/>
      <c r="D73" s="70"/>
      <c r="E73" s="71"/>
      <c r="F73" s="67" t="s">
        <v>52</v>
      </c>
      <c r="G73" s="68">
        <v>365</v>
      </c>
      <c r="H73" s="69">
        <v>5</v>
      </c>
      <c r="I73" s="106">
        <f t="shared" si="6"/>
        <v>370</v>
      </c>
      <c r="J73" s="110"/>
      <c r="K73" s="110"/>
      <c r="L73" s="110"/>
      <c r="M73" s="110"/>
      <c r="N73" s="110"/>
    </row>
    <row r="74" s="2" customFormat="1" ht="16" customHeight="1" spans="1:15">
      <c r="A74" s="32" t="s">
        <v>119</v>
      </c>
      <c r="B74" s="33" t="s">
        <v>56</v>
      </c>
      <c r="C74" s="32" t="s">
        <v>37</v>
      </c>
      <c r="D74" s="32" t="s">
        <v>120</v>
      </c>
      <c r="E74" s="34" t="s">
        <v>58</v>
      </c>
      <c r="F74" s="35" t="s">
        <v>40</v>
      </c>
      <c r="G74" s="111">
        <v>277</v>
      </c>
      <c r="H74" s="37">
        <v>5</v>
      </c>
      <c r="I74" s="87">
        <f t="shared" si="6"/>
        <v>282</v>
      </c>
      <c r="J74" s="99"/>
      <c r="K74" s="99"/>
      <c r="L74" s="99"/>
      <c r="M74" s="92"/>
      <c r="N74" s="122"/>
      <c r="O74" s="103" t="s">
        <v>121</v>
      </c>
    </row>
    <row r="75" s="2" customFormat="1" ht="16" customHeight="1" spans="1:15">
      <c r="A75" s="38"/>
      <c r="B75" s="39"/>
      <c r="C75" s="38"/>
      <c r="D75" s="38"/>
      <c r="E75" s="40"/>
      <c r="F75" s="35" t="s">
        <v>44</v>
      </c>
      <c r="G75" s="111">
        <v>462</v>
      </c>
      <c r="H75" s="37"/>
      <c r="I75" s="87">
        <f t="shared" si="6"/>
        <v>462</v>
      </c>
      <c r="J75" s="104"/>
      <c r="K75" s="104"/>
      <c r="L75" s="104"/>
      <c r="M75" s="123"/>
      <c r="N75" s="124"/>
      <c r="O75" s="105"/>
    </row>
    <row r="76" s="2" customFormat="1" ht="16" customHeight="1" spans="1:15">
      <c r="A76" s="38"/>
      <c r="B76" s="39"/>
      <c r="C76" s="38"/>
      <c r="D76" s="38"/>
      <c r="E76" s="40"/>
      <c r="F76" s="35" t="s">
        <v>49</v>
      </c>
      <c r="G76" s="111">
        <v>277</v>
      </c>
      <c r="H76" s="37">
        <v>5</v>
      </c>
      <c r="I76" s="87">
        <f t="shared" si="6"/>
        <v>282</v>
      </c>
      <c r="J76" s="104"/>
      <c r="K76" s="104"/>
      <c r="L76" s="104"/>
      <c r="M76" s="123"/>
      <c r="N76" s="124"/>
      <c r="O76" s="105"/>
    </row>
    <row r="77" s="2" customFormat="1" ht="16" customHeight="1" spans="1:15">
      <c r="A77" s="38"/>
      <c r="B77" s="112"/>
      <c r="C77" s="38"/>
      <c r="D77" s="38"/>
      <c r="E77" s="113"/>
      <c r="F77" s="35" t="s">
        <v>52</v>
      </c>
      <c r="G77" s="111">
        <v>139</v>
      </c>
      <c r="H77" s="37">
        <v>5</v>
      </c>
      <c r="I77" s="87">
        <f t="shared" si="6"/>
        <v>144</v>
      </c>
      <c r="J77" s="104"/>
      <c r="K77" s="104"/>
      <c r="L77" s="104"/>
      <c r="M77" s="123"/>
      <c r="N77" s="124"/>
      <c r="O77" s="105"/>
    </row>
    <row r="78" s="2" customFormat="1" ht="16" customHeight="1" spans="1:15">
      <c r="A78" s="38"/>
      <c r="B78" s="114" t="s">
        <v>56</v>
      </c>
      <c r="C78" s="38"/>
      <c r="D78" s="38"/>
      <c r="E78" s="34" t="s">
        <v>122</v>
      </c>
      <c r="F78" s="34"/>
      <c r="G78" s="115">
        <v>1734</v>
      </c>
      <c r="H78" s="37">
        <v>20</v>
      </c>
      <c r="I78" s="87">
        <f t="shared" si="6"/>
        <v>1754</v>
      </c>
      <c r="J78" s="104"/>
      <c r="K78" s="104"/>
      <c r="L78" s="104"/>
      <c r="M78" s="123"/>
      <c r="N78" s="125"/>
      <c r="O78" s="105"/>
    </row>
    <row r="79" s="2" customFormat="1" ht="16" customHeight="1" spans="1:15">
      <c r="A79" s="32" t="s">
        <v>123</v>
      </c>
      <c r="B79" s="33" t="s">
        <v>56</v>
      </c>
      <c r="C79" s="32" t="s">
        <v>75</v>
      </c>
      <c r="D79" s="32" t="s">
        <v>120</v>
      </c>
      <c r="E79" s="34" t="s">
        <v>58</v>
      </c>
      <c r="F79" s="35" t="s">
        <v>40</v>
      </c>
      <c r="G79" s="116">
        <v>13</v>
      </c>
      <c r="H79" s="37"/>
      <c r="I79" s="87">
        <f t="shared" si="6"/>
        <v>13</v>
      </c>
      <c r="J79" s="99"/>
      <c r="K79" s="99"/>
      <c r="L79" s="99"/>
      <c r="M79" s="99"/>
      <c r="N79" s="126"/>
      <c r="O79" s="108" t="s">
        <v>124</v>
      </c>
    </row>
    <row r="80" s="2" customFormat="1" ht="16" customHeight="1" spans="1:14">
      <c r="A80" s="38"/>
      <c r="B80" s="39"/>
      <c r="C80" s="38"/>
      <c r="D80" s="38"/>
      <c r="E80" s="40"/>
      <c r="F80" s="35" t="s">
        <v>44</v>
      </c>
      <c r="G80" s="116">
        <v>22</v>
      </c>
      <c r="H80" s="37"/>
      <c r="I80" s="87">
        <f t="shared" si="6"/>
        <v>22</v>
      </c>
      <c r="J80" s="104"/>
      <c r="K80" s="104"/>
      <c r="L80" s="104"/>
      <c r="M80" s="104"/>
      <c r="N80" s="127"/>
    </row>
    <row r="81" s="2" customFormat="1" ht="16" customHeight="1" spans="1:14">
      <c r="A81" s="38"/>
      <c r="B81" s="39"/>
      <c r="C81" s="38"/>
      <c r="D81" s="38"/>
      <c r="E81" s="40"/>
      <c r="F81" s="35" t="s">
        <v>49</v>
      </c>
      <c r="G81" s="116">
        <v>13</v>
      </c>
      <c r="H81" s="37"/>
      <c r="I81" s="87">
        <f t="shared" si="6"/>
        <v>13</v>
      </c>
      <c r="J81" s="104"/>
      <c r="K81" s="104"/>
      <c r="L81" s="104"/>
      <c r="M81" s="104"/>
      <c r="N81" s="127"/>
    </row>
    <row r="82" s="2" customFormat="1" ht="16" customHeight="1" spans="1:14">
      <c r="A82" s="38"/>
      <c r="B82" s="112"/>
      <c r="C82" s="38"/>
      <c r="D82" s="38"/>
      <c r="E82" s="113"/>
      <c r="F82" s="35" t="s">
        <v>52</v>
      </c>
      <c r="G82" s="116">
        <v>7</v>
      </c>
      <c r="H82" s="37"/>
      <c r="I82" s="87">
        <f t="shared" si="6"/>
        <v>7</v>
      </c>
      <c r="J82" s="104"/>
      <c r="K82" s="104"/>
      <c r="L82" s="104"/>
      <c r="M82" s="104"/>
      <c r="N82" s="127"/>
    </row>
    <row r="83" s="2" customFormat="1" ht="16" customHeight="1" spans="1:14">
      <c r="A83" s="38"/>
      <c r="B83" s="114" t="s">
        <v>56</v>
      </c>
      <c r="C83" s="38"/>
      <c r="D83" s="38"/>
      <c r="E83" s="34" t="s">
        <v>122</v>
      </c>
      <c r="F83" s="34"/>
      <c r="G83" s="117">
        <v>55</v>
      </c>
      <c r="H83" s="37"/>
      <c r="I83" s="87">
        <f t="shared" si="6"/>
        <v>55</v>
      </c>
      <c r="J83" s="104"/>
      <c r="K83" s="104"/>
      <c r="L83" s="104"/>
      <c r="M83" s="104"/>
      <c r="N83" s="127"/>
    </row>
    <row r="84" s="2" customFormat="1" ht="16" customHeight="1" spans="1:15">
      <c r="A84" s="60" t="s">
        <v>125</v>
      </c>
      <c r="B84" s="61" t="s">
        <v>56</v>
      </c>
      <c r="C84" s="60" t="s">
        <v>75</v>
      </c>
      <c r="D84" s="60" t="s">
        <v>120</v>
      </c>
      <c r="E84" s="62" t="s">
        <v>58</v>
      </c>
      <c r="F84" s="63" t="s">
        <v>40</v>
      </c>
      <c r="G84" s="118">
        <v>35</v>
      </c>
      <c r="H84" s="119"/>
      <c r="I84" s="87">
        <f t="shared" si="6"/>
        <v>35</v>
      </c>
      <c r="J84" s="88"/>
      <c r="K84" s="88"/>
      <c r="L84" s="88"/>
      <c r="M84" s="88"/>
      <c r="N84" s="128"/>
      <c r="O84" s="129" t="s">
        <v>126</v>
      </c>
    </row>
    <row r="85" s="2" customFormat="1" ht="16" customHeight="1" spans="1:15">
      <c r="A85" s="60"/>
      <c r="B85" s="61"/>
      <c r="C85" s="60"/>
      <c r="D85" s="60"/>
      <c r="E85" s="62"/>
      <c r="F85" s="63" t="s">
        <v>44</v>
      </c>
      <c r="G85" s="118">
        <v>58</v>
      </c>
      <c r="H85" s="119"/>
      <c r="I85" s="87">
        <f t="shared" si="6"/>
        <v>58</v>
      </c>
      <c r="J85" s="88"/>
      <c r="K85" s="88"/>
      <c r="L85" s="88"/>
      <c r="M85" s="88"/>
      <c r="N85" s="128"/>
      <c r="O85" s="130"/>
    </row>
    <row r="86" s="2" customFormat="1" ht="16" customHeight="1" spans="1:15">
      <c r="A86" s="60"/>
      <c r="B86" s="61"/>
      <c r="C86" s="60"/>
      <c r="D86" s="60"/>
      <c r="E86" s="62"/>
      <c r="F86" s="63" t="s">
        <v>49</v>
      </c>
      <c r="G86" s="118">
        <v>35</v>
      </c>
      <c r="H86" s="119"/>
      <c r="I86" s="87">
        <f t="shared" si="6"/>
        <v>35</v>
      </c>
      <c r="J86" s="88"/>
      <c r="K86" s="88"/>
      <c r="L86" s="88"/>
      <c r="M86" s="88"/>
      <c r="N86" s="128"/>
      <c r="O86" s="130"/>
    </row>
    <row r="87" s="2" customFormat="1" ht="16" customHeight="1" spans="1:15">
      <c r="A87" s="60"/>
      <c r="B87" s="61"/>
      <c r="C87" s="60"/>
      <c r="D87" s="60"/>
      <c r="E87" s="62"/>
      <c r="F87" s="63" t="s">
        <v>52</v>
      </c>
      <c r="G87" s="118">
        <v>17</v>
      </c>
      <c r="H87" s="119"/>
      <c r="I87" s="87">
        <f t="shared" si="6"/>
        <v>17</v>
      </c>
      <c r="J87" s="88"/>
      <c r="K87" s="88"/>
      <c r="L87" s="88"/>
      <c r="M87" s="88"/>
      <c r="N87" s="128"/>
      <c r="O87" s="130"/>
    </row>
    <row r="88" s="2" customFormat="1" ht="16" customHeight="1" spans="1:15">
      <c r="A88" s="60"/>
      <c r="B88" s="120" t="s">
        <v>56</v>
      </c>
      <c r="C88" s="60"/>
      <c r="D88" s="60"/>
      <c r="E88" s="62" t="s">
        <v>122</v>
      </c>
      <c r="F88" s="62"/>
      <c r="G88" s="121">
        <v>145</v>
      </c>
      <c r="H88" s="119"/>
      <c r="I88" s="87">
        <f t="shared" si="6"/>
        <v>145</v>
      </c>
      <c r="J88" s="88"/>
      <c r="K88" s="88"/>
      <c r="L88" s="88"/>
      <c r="M88" s="88"/>
      <c r="N88" s="128"/>
      <c r="O88" s="130"/>
    </row>
    <row r="89" s="1" customFormat="1" spans="7:12">
      <c r="G89" s="3"/>
      <c r="H89" s="4"/>
      <c r="J89" s="5"/>
      <c r="K89" s="6"/>
      <c r="L89" s="6"/>
    </row>
    <row r="90" s="1" customFormat="1" spans="7:12">
      <c r="G90" s="3"/>
      <c r="H90" s="4"/>
      <c r="J90" s="5"/>
      <c r="K90" s="6"/>
      <c r="L90" s="6"/>
    </row>
    <row r="91" s="1" customFormat="1" spans="7:12">
      <c r="G91" s="3"/>
      <c r="H91" s="4" t="s">
        <v>71</v>
      </c>
      <c r="J91" s="5"/>
      <c r="K91" s="6"/>
      <c r="L91" s="6"/>
    </row>
  </sheetData>
  <mergeCells count="128">
    <mergeCell ref="A1:M1"/>
    <mergeCell ref="A2:M2"/>
    <mergeCell ref="F3:G3"/>
    <mergeCell ref="F4:N4"/>
    <mergeCell ref="A8:A20"/>
    <mergeCell ref="A21:A31"/>
    <mergeCell ref="A32:A37"/>
    <mergeCell ref="A41:A57"/>
    <mergeCell ref="A58:A69"/>
    <mergeCell ref="A70:A73"/>
    <mergeCell ref="A74:A78"/>
    <mergeCell ref="A79:A83"/>
    <mergeCell ref="A84:A88"/>
    <mergeCell ref="B8:B20"/>
    <mergeCell ref="B21:B31"/>
    <mergeCell ref="B32:B37"/>
    <mergeCell ref="B41:B44"/>
    <mergeCell ref="B45:B48"/>
    <mergeCell ref="B49:B52"/>
    <mergeCell ref="B53:B56"/>
    <mergeCell ref="B58:B61"/>
    <mergeCell ref="B62:B65"/>
    <mergeCell ref="B66:B69"/>
    <mergeCell ref="B70:B73"/>
    <mergeCell ref="B74:B77"/>
    <mergeCell ref="B79:B82"/>
    <mergeCell ref="B84:B87"/>
    <mergeCell ref="C8:C20"/>
    <mergeCell ref="C21:C31"/>
    <mergeCell ref="C32:C37"/>
    <mergeCell ref="C41:C52"/>
    <mergeCell ref="C53:C56"/>
    <mergeCell ref="C58:C69"/>
    <mergeCell ref="C70:C73"/>
    <mergeCell ref="C74:C78"/>
    <mergeCell ref="C79:C83"/>
    <mergeCell ref="C84:C88"/>
    <mergeCell ref="D8:D20"/>
    <mergeCell ref="D21:D31"/>
    <mergeCell ref="D32:D37"/>
    <mergeCell ref="D41:D52"/>
    <mergeCell ref="D53:D56"/>
    <mergeCell ref="D58:D69"/>
    <mergeCell ref="D70:D73"/>
    <mergeCell ref="D74:D78"/>
    <mergeCell ref="D79:D83"/>
    <mergeCell ref="D84:D88"/>
    <mergeCell ref="E8:E20"/>
    <mergeCell ref="E21:E31"/>
    <mergeCell ref="E32:E37"/>
    <mergeCell ref="E41:E44"/>
    <mergeCell ref="E45:E48"/>
    <mergeCell ref="E49:E52"/>
    <mergeCell ref="E53:E56"/>
    <mergeCell ref="E58:E61"/>
    <mergeCell ref="E62:E65"/>
    <mergeCell ref="E66:E69"/>
    <mergeCell ref="E70:E73"/>
    <mergeCell ref="E74:E77"/>
    <mergeCell ref="E79:E82"/>
    <mergeCell ref="E84:E87"/>
    <mergeCell ref="F8:F10"/>
    <mergeCell ref="F11:F14"/>
    <mergeCell ref="F15:F17"/>
    <mergeCell ref="F18:F20"/>
    <mergeCell ref="F21:F23"/>
    <mergeCell ref="F24:F26"/>
    <mergeCell ref="F27:F29"/>
    <mergeCell ref="F30:F31"/>
    <mergeCell ref="F32:F33"/>
    <mergeCell ref="F34:F35"/>
    <mergeCell ref="F36:F37"/>
    <mergeCell ref="G8:G10"/>
    <mergeCell ref="G11:G14"/>
    <mergeCell ref="G15:G17"/>
    <mergeCell ref="G18:G20"/>
    <mergeCell ref="G21:G23"/>
    <mergeCell ref="G24:G26"/>
    <mergeCell ref="G27:G29"/>
    <mergeCell ref="G30:G31"/>
    <mergeCell ref="G32:G33"/>
    <mergeCell ref="G34:G35"/>
    <mergeCell ref="G36:G37"/>
    <mergeCell ref="J41:J57"/>
    <mergeCell ref="J58:J61"/>
    <mergeCell ref="J62:J65"/>
    <mergeCell ref="J66:J69"/>
    <mergeCell ref="J70:J73"/>
    <mergeCell ref="J74:J78"/>
    <mergeCell ref="J79:J83"/>
    <mergeCell ref="J84:J88"/>
    <mergeCell ref="K41:K57"/>
    <mergeCell ref="K58:K61"/>
    <mergeCell ref="K62:K65"/>
    <mergeCell ref="K66:K69"/>
    <mergeCell ref="K70:K73"/>
    <mergeCell ref="K74:K78"/>
    <mergeCell ref="K79:K83"/>
    <mergeCell ref="K84:K88"/>
    <mergeCell ref="L41:L57"/>
    <mergeCell ref="L58:L61"/>
    <mergeCell ref="L62:L65"/>
    <mergeCell ref="L66:L69"/>
    <mergeCell ref="L70:L73"/>
    <mergeCell ref="L74:L78"/>
    <mergeCell ref="L79:L83"/>
    <mergeCell ref="L84:L88"/>
    <mergeCell ref="M41:M57"/>
    <mergeCell ref="M58:M61"/>
    <mergeCell ref="M62:M65"/>
    <mergeCell ref="M66:M69"/>
    <mergeCell ref="M70:M73"/>
    <mergeCell ref="M74:M78"/>
    <mergeCell ref="M79:M83"/>
    <mergeCell ref="M84:M88"/>
    <mergeCell ref="N41:N57"/>
    <mergeCell ref="N58:N61"/>
    <mergeCell ref="N62:N65"/>
    <mergeCell ref="N66:N69"/>
    <mergeCell ref="N70:N73"/>
    <mergeCell ref="N74:N78"/>
    <mergeCell ref="N79:N83"/>
    <mergeCell ref="N84:N88"/>
    <mergeCell ref="O41:O56"/>
    <mergeCell ref="O58:O73"/>
    <mergeCell ref="O74:O78"/>
    <mergeCell ref="O79:O83"/>
    <mergeCell ref="O84:O88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ZY95187U  _CSSH15009097</vt:lpstr>
      <vt:lpstr>ZY95187U  _CSSH15009097第二批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2025-12-08T07:50:07Z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