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新悦服装送货单" sheetId="4" r:id="rId1"/>
    <sheet name="宇豪服饰送货单" sheetId="5" r:id="rId2"/>
    <sheet name="Sheet3" sheetId="3" r:id="rId3"/>
  </sheets>
  <externalReferences>
    <externalReference r:id="rId4"/>
  </externalReferences>
  <definedNames>
    <definedName name="Gender">[1]LUT!$I$1:$BI$1</definedName>
  </definedNames>
  <calcPr calcId="144525"/>
</workbook>
</file>

<file path=xl/sharedStrings.xml><?xml version="1.0" encoding="utf-8"?>
<sst xmlns="http://schemas.openxmlformats.org/spreadsheetml/2006/main" count="298" uniqueCount="101">
  <si>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</si>
  <si>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</si>
  <si>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</si>
  <si>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2026.1.23</t>
  </si>
  <si>
    <t>车牌</t>
  </si>
  <si>
    <r>
      <rPr>
        <b/>
        <sz val="10"/>
        <color rgb="FF000000"/>
        <rFont val="宋体"/>
        <charset val="134"/>
      </rPr>
      <t>山东省枣庄市滕州市春藤西路</t>
    </r>
    <r>
      <rPr>
        <b/>
        <sz val="10"/>
        <color rgb="FF000000"/>
        <rFont val="Calibri"/>
        <charset val="134"/>
      </rPr>
      <t>268</t>
    </r>
    <r>
      <rPr>
        <b/>
        <sz val="10"/>
        <color rgb="FF000000"/>
        <rFont val="宋体"/>
        <charset val="134"/>
      </rPr>
      <t>号滕州市新悦服装有限公司，联系人：</t>
    </r>
    <r>
      <rPr>
        <b/>
        <sz val="10"/>
        <color rgb="FF000000"/>
        <rFont val="Calibri"/>
        <charset val="134"/>
      </rPr>
      <t>18763240129</t>
    </r>
    <r>
      <rPr>
        <b/>
        <sz val="10"/>
        <color rgb="FF000000"/>
        <rFont val="宋体"/>
        <charset val="134"/>
      </rPr>
      <t>。苏士平</t>
    </r>
  </si>
  <si>
    <t xml:space="preserve">ORDER NR </t>
  </si>
  <si>
    <t>Item Code</t>
  </si>
  <si>
    <t xml:space="preserve">Description of Goods    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</si>
  <si>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</si>
  <si>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</si>
  <si>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</si>
  <si>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</si>
  <si>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</si>
  <si>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</si>
  <si>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</si>
  <si>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</si>
  <si>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</si>
  <si>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</si>
  <si>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</si>
  <si>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</si>
  <si>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</si>
  <si>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</si>
  <si>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t>请把UPC编号备注在这里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</si>
  <si>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</si>
  <si>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</si>
  <si>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</si>
  <si>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</si>
  <si>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</si>
  <si>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</si>
  <si>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</si>
  <si>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</si>
  <si>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</si>
  <si>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</si>
  <si>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</si>
  <si>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</si>
  <si>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S26010962 </t>
  </si>
  <si>
    <t xml:space="preserve">CSSH19899132A  </t>
  </si>
  <si>
    <t>199971000383</t>
  </si>
  <si>
    <r>
      <rPr>
        <sz val="10"/>
        <color rgb="FF000000"/>
        <rFont val="Calibri"/>
        <charset val="134"/>
      </rPr>
      <t>ZRL15191M_696213-FT08160</t>
    </r>
    <r>
      <rPr>
        <sz val="10"/>
        <color rgb="FF000000"/>
        <rFont val="宋体"/>
        <charset val="134"/>
      </rPr>
      <t>单</t>
    </r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宋体"/>
        <charset val="134"/>
      </rPr>
      <t>墨西哥单</t>
    </r>
    <r>
      <rPr>
        <sz val="10"/>
        <color rgb="FF000000"/>
        <rFont val="Calibri"/>
        <charset val="134"/>
      </rPr>
      <t xml:space="preserve">     </t>
    </r>
  </si>
  <si>
    <t xml:space="preserve">蓝紫色+史迪奇        </t>
  </si>
  <si>
    <t>S(CH/S)</t>
  </si>
  <si>
    <t>1/33</t>
  </si>
  <si>
    <t>700*260*205</t>
  </si>
  <si>
    <t>2/33</t>
  </si>
  <si>
    <t>199971000390</t>
  </si>
  <si>
    <t>M(M/M)</t>
  </si>
  <si>
    <t>3/33</t>
  </si>
  <si>
    <t>4/33</t>
  </si>
  <si>
    <t>5/33</t>
  </si>
  <si>
    <t>700*160*185</t>
  </si>
  <si>
    <t>199971000406</t>
  </si>
  <si>
    <t>L(G/L)</t>
  </si>
  <si>
    <t>6/33</t>
  </si>
  <si>
    <t>7/33</t>
  </si>
  <si>
    <t>199971000413</t>
  </si>
  <si>
    <t>XL(EG/XL)</t>
  </si>
  <si>
    <t>8/33</t>
  </si>
  <si>
    <t>CSSH19899132B</t>
  </si>
  <si>
    <t>199024999961</t>
  </si>
  <si>
    <t xml:space="preserve">浅绿色+维尼熊    </t>
  </si>
  <si>
    <t>9/33</t>
  </si>
  <si>
    <t>10/33</t>
  </si>
  <si>
    <t>199024999978</t>
  </si>
  <si>
    <t>11/33</t>
  </si>
  <si>
    <t>12/33</t>
  </si>
  <si>
    <t>13/33</t>
  </si>
  <si>
    <t>199024999985</t>
  </si>
  <si>
    <t>14/33</t>
  </si>
  <si>
    <t>15/33</t>
  </si>
  <si>
    <t>199024999992</t>
  </si>
  <si>
    <t>16/33</t>
  </si>
  <si>
    <t>CSSH19899132C</t>
  </si>
  <si>
    <t>199971000017</t>
  </si>
  <si>
    <t xml:space="preserve">白色+米老鼠     </t>
  </si>
  <si>
    <t>17/33</t>
  </si>
  <si>
    <t>18/33</t>
  </si>
  <si>
    <t>199971000024</t>
  </si>
  <si>
    <t>19/33</t>
  </si>
  <si>
    <t>20/33</t>
  </si>
  <si>
    <t>21/33</t>
  </si>
  <si>
    <t>199971000031</t>
  </si>
  <si>
    <t>22/33</t>
  </si>
  <si>
    <t>23/33</t>
  </si>
  <si>
    <t>199971000048</t>
  </si>
  <si>
    <t>24/33</t>
  </si>
  <si>
    <t>尺码条</t>
  </si>
  <si>
    <t>25/33</t>
  </si>
  <si>
    <t>26/33</t>
  </si>
  <si>
    <t>27/33</t>
  </si>
  <si>
    <t>28/33</t>
  </si>
  <si>
    <t>29/33</t>
  </si>
  <si>
    <t>30/33</t>
  </si>
  <si>
    <t>31/33</t>
  </si>
  <si>
    <t>32/33</t>
  </si>
  <si>
    <r>
      <rPr>
        <sz val="10"/>
        <rFont val="宋体"/>
        <charset val="134"/>
      </rPr>
      <t>圆形哑光贴</t>
    </r>
    <r>
      <rPr>
        <sz val="10"/>
        <rFont val="Calibri"/>
        <charset val="134"/>
      </rPr>
      <t xml:space="preserve">      </t>
    </r>
  </si>
  <si>
    <t xml:space="preserve">ZRL15191M_696213-FT08160单 墨西哥单     </t>
  </si>
  <si>
    <t>33/33</t>
  </si>
  <si>
    <t>350*350*315</t>
  </si>
  <si>
    <t>33箱</t>
  </si>
  <si>
    <t>山东省枣庄市峄城区中兴大道31号 黄莹 15961523903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</si>
</sst>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_);[Red]\(0\)"/>
    <numFmt numFmtId="179" formatCode="yyyy\-mm\-dd"/>
    <numFmt numFmtId="180" formatCode="0.000_ "/>
  </numFmts>
  <fonts count="44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9"/>
      <name val="Arial"/>
      <charset val="0"/>
    </font>
    <font>
      <sz val="10"/>
      <color theme="1"/>
      <name val="Calibri"/>
      <charset val="134"/>
    </font>
    <font>
      <sz val="11"/>
      <name val="Calibri"/>
      <charset val="134"/>
    </font>
    <font>
      <sz val="10"/>
      <color indexed="8"/>
      <name val="Calibri"/>
      <charset val="134"/>
    </font>
    <font>
      <b/>
      <sz val="11"/>
      <color indexed="8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0"/>
      <color rgb="FF000000"/>
      <name val="Calibri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15" applyNumberFormat="0" applyAlignment="0" applyProtection="0">
      <alignment vertical="center"/>
    </xf>
    <xf numFmtId="0" fontId="36" fillId="12" borderId="11" applyNumberFormat="0" applyAlignment="0" applyProtection="0">
      <alignment vertical="center"/>
    </xf>
    <xf numFmtId="0" fontId="37" fillId="13" borderId="16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49" applyFont="1" applyFill="1" applyBorder="1" applyAlignment="1">
      <alignment horizontal="center" vertical="center" wrapText="1"/>
    </xf>
    <xf numFmtId="179" fontId="9" fillId="0" borderId="2" xfId="49" applyNumberFormat="1" applyFont="1" applyFill="1" applyBorder="1" applyAlignment="1">
      <alignment horizontal="center" vertical="center" wrapText="1"/>
    </xf>
    <xf numFmtId="178" fontId="9" fillId="0" borderId="2" xfId="49" applyNumberFormat="1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15" fontId="9" fillId="0" borderId="2" xfId="49" applyNumberFormat="1" applyFont="1" applyFill="1" applyBorder="1" applyAlignment="1">
      <alignment horizontal="center" vertical="center" wrapText="1"/>
    </xf>
    <xf numFmtId="15" fontId="10" fillId="0" borderId="2" xfId="49" applyNumberFormat="1" applyFont="1" applyFill="1" applyBorder="1" applyAlignment="1">
      <alignment horizontal="center" vertical="center" wrapText="1"/>
    </xf>
    <xf numFmtId="49" fontId="9" fillId="0" borderId="2" xfId="49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2" borderId="3" xfId="49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76" fontId="15" fillId="2" borderId="3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2" fillId="2" borderId="5" xfId="49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76" fontId="15" fillId="2" borderId="5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176" fontId="15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3" fillId="2" borderId="3" xfId="49" applyFont="1" applyFill="1" applyBorder="1" applyAlignment="1">
      <alignment horizontal="center" vertical="center" wrapText="1"/>
    </xf>
    <xf numFmtId="0" fontId="13" fillId="2" borderId="5" xfId="49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49" applyFont="1" applyFill="1" applyBorder="1" applyAlignment="1">
      <alignment horizontal="center" vertical="center" wrapText="1"/>
    </xf>
    <xf numFmtId="0" fontId="12" fillId="2" borderId="8" xfId="49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3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176" fontId="15" fillId="2" borderId="8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0" fontId="12" fillId="0" borderId="2" xfId="49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8" fontId="9" fillId="0" borderId="7" xfId="49" applyNumberFormat="1" applyFont="1" applyFill="1" applyBorder="1" applyAlignment="1">
      <alignment horizontal="center" vertical="center" wrapText="1"/>
    </xf>
    <xf numFmtId="177" fontId="9" fillId="0" borderId="2" xfId="49" applyNumberFormat="1" applyFont="1" applyFill="1" applyBorder="1" applyAlignment="1">
      <alignment horizontal="center" vertical="center" wrapText="1"/>
    </xf>
    <xf numFmtId="180" fontId="19" fillId="0" borderId="9" xfId="0" applyNumberFormat="1" applyFont="1" applyBorder="1" applyAlignment="1">
      <alignment horizontal="center" vertical="center" wrapText="1"/>
    </xf>
    <xf numFmtId="178" fontId="19" fillId="0" borderId="2" xfId="49" applyNumberFormat="1" applyFont="1" applyFill="1" applyBorder="1" applyAlignment="1">
      <alignment horizontal="center" vertical="center" wrapText="1"/>
    </xf>
    <xf numFmtId="49" fontId="10" fillId="0" borderId="2" xfId="49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180" fontId="19" fillId="0" borderId="2" xfId="0" applyNumberFormat="1" applyFon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/>
    </xf>
    <xf numFmtId="177" fontId="12" fillId="2" borderId="2" xfId="49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/>
    </xf>
    <xf numFmtId="177" fontId="12" fillId="2" borderId="5" xfId="49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180" fontId="19" fillId="0" borderId="10" xfId="0" applyNumberFormat="1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77" fontId="12" fillId="0" borderId="2" xfId="49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" fillId="0" borderId="3" xfId="0" applyFont="1" applyBorder="1" applyAlignment="1" quotePrefix="1">
      <alignment horizontal="center" vertical="center"/>
    </xf>
    <xf numFmtId="0" fontId="2" fillId="0" borderId="2" xfId="0" applyFont="1" applyBorder="1" applyAlignment="1" quotePrefix="1">
      <alignment horizontal="center" vertical="center"/>
    </xf>
    <xf numFmtId="0" fontId="2" fillId="2" borderId="3" xfId="0" applyFont="1" applyFill="1" applyBorder="1" applyAlignment="1" quotePrefix="1">
      <alignment horizontal="center" vertical="center"/>
    </xf>
    <xf numFmtId="0" fontId="12" fillId="2" borderId="5" xfId="49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590550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590550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590550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590550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tabSelected="1" topLeftCell="A18" workbookViewId="0">
      <selection activeCell="J50" sqref="J50"/>
    </sheetView>
  </sheetViews>
  <sheetFormatPr defaultColWidth="18" defaultRowHeight="15"/>
  <cols>
    <col min="1" max="1" width="9.875" style="1" customWidth="1"/>
    <col min="2" max="2" width="13.5" style="1" customWidth="1"/>
    <col min="3" max="3" width="19.375" style="1" customWidth="1"/>
    <col min="4" max="4" width="8.5" style="1" customWidth="1"/>
    <col min="5" max="5" width="13.375" style="1" customWidth="1"/>
    <col min="6" max="6" width="10.125" style="1" customWidth="1"/>
    <col min="7" max="7" width="8.125" style="1" customWidth="1"/>
    <col min="8" max="8" width="8.5" style="1" customWidth="1"/>
    <col min="9" max="9" width="6.5" style="3" customWidth="1"/>
    <col min="10" max="10" width="8.26666666666667" style="1" customWidth="1"/>
    <col min="11" max="11" width="7.25" style="1" customWidth="1"/>
    <col min="12" max="12" width="7.36666666666667" style="4" customWidth="1"/>
    <col min="13" max="13" width="10.0916666666667" style="4" customWidth="1"/>
    <col min="14" max="14" width="10.75" style="1" customWidth="1"/>
    <col min="15" max="15" width="7.5" style="1" customWidth="1"/>
    <col min="16" max="16384" width="18" style="1"/>
  </cols>
  <sheetData>
    <row r="1" s="1" customFormat="1" ht="40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58"/>
      <c r="K1" s="58"/>
      <c r="L1" s="6"/>
      <c r="M1" s="6"/>
      <c r="N1" s="6"/>
    </row>
    <row r="2" s="1" customFormat="1" ht="25.5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spans="6:13">
      <c r="F3" s="8" t="s">
        <v>2</v>
      </c>
      <c r="G3" s="9" t="s">
        <v>3</v>
      </c>
      <c r="H3" s="9"/>
      <c r="I3" s="59"/>
      <c r="J3" s="60"/>
      <c r="K3" s="60"/>
      <c r="L3" s="4"/>
      <c r="M3" s="4"/>
    </row>
    <row r="4" s="1" customFormat="1" ht="19.5" customHeight="1" spans="5:15">
      <c r="E4" s="10" t="s">
        <v>4</v>
      </c>
      <c r="F4" s="10"/>
      <c r="G4" s="89" t="s">
        <v>5</v>
      </c>
      <c r="H4" s="89"/>
      <c r="I4" s="89"/>
      <c r="J4" s="89"/>
      <c r="K4" s="89"/>
      <c r="L4" s="89"/>
      <c r="M4" s="89"/>
      <c r="N4" s="89"/>
      <c r="O4" s="89"/>
    </row>
    <row r="5" s="1" customFormat="1" hidden="1" spans="2:13">
      <c r="B5" s="12"/>
      <c r="C5" s="12"/>
      <c r="I5" s="3"/>
      <c r="L5" s="4"/>
      <c r="M5" s="4"/>
    </row>
    <row r="6" s="2" customFormat="1" ht="38.25" spans="1:15">
      <c r="A6" s="13" t="s">
        <v>6</v>
      </c>
      <c r="B6" s="14" t="s">
        <v>7</v>
      </c>
      <c r="C6" s="14" t="s">
        <v>8</v>
      </c>
      <c r="D6" s="14" t="s">
        <v>9</v>
      </c>
      <c r="E6" s="14" t="s">
        <v>10</v>
      </c>
      <c r="F6" s="15" t="s">
        <v>11</v>
      </c>
      <c r="G6" s="15" t="s">
        <v>12</v>
      </c>
      <c r="H6" s="16" t="s">
        <v>13</v>
      </c>
      <c r="I6" s="16" t="s">
        <v>14</v>
      </c>
      <c r="J6" s="62" t="s">
        <v>15</v>
      </c>
      <c r="K6" s="20" t="s">
        <v>16</v>
      </c>
      <c r="L6" s="63" t="s">
        <v>17</v>
      </c>
      <c r="M6" s="63" t="s">
        <v>18</v>
      </c>
      <c r="N6" s="14" t="s">
        <v>19</v>
      </c>
      <c r="O6" s="64" t="s">
        <v>20</v>
      </c>
    </row>
    <row r="7" s="2" customFormat="1" ht="32.25" customHeight="1" spans="1:15">
      <c r="A7" s="13" t="s">
        <v>21</v>
      </c>
      <c r="B7" s="17" t="s">
        <v>22</v>
      </c>
      <c r="C7" s="17" t="s">
        <v>23</v>
      </c>
      <c r="D7" s="18" t="s">
        <v>24</v>
      </c>
      <c r="E7" s="19" t="s">
        <v>25</v>
      </c>
      <c r="F7" s="20" t="s">
        <v>26</v>
      </c>
      <c r="G7" s="20" t="s">
        <v>27</v>
      </c>
      <c r="H7" s="16" t="s">
        <v>28</v>
      </c>
      <c r="I7" s="16" t="s">
        <v>29</v>
      </c>
      <c r="J7" s="65" t="s">
        <v>30</v>
      </c>
      <c r="K7" s="66" t="s">
        <v>31</v>
      </c>
      <c r="L7" s="63" t="s">
        <v>32</v>
      </c>
      <c r="M7" s="63" t="s">
        <v>33</v>
      </c>
      <c r="N7" s="14" t="s">
        <v>34</v>
      </c>
      <c r="O7" s="64" t="s">
        <v>35</v>
      </c>
    </row>
    <row r="8" s="2" customFormat="1" customHeight="1" spans="1:15">
      <c r="A8" s="21" t="s">
        <v>36</v>
      </c>
      <c r="B8" s="22" t="s">
        <v>37</v>
      </c>
      <c r="C8" s="90" t="s">
        <v>38</v>
      </c>
      <c r="D8" s="21"/>
      <c r="E8" s="24" t="s">
        <v>39</v>
      </c>
      <c r="F8" s="25" t="s">
        <v>40</v>
      </c>
      <c r="G8" s="26" t="s">
        <v>41</v>
      </c>
      <c r="H8" s="27">
        <v>3983</v>
      </c>
      <c r="I8" s="67"/>
      <c r="J8" s="68">
        <v>2000</v>
      </c>
      <c r="K8" s="34" t="s">
        <v>42</v>
      </c>
      <c r="L8" s="69">
        <f>J8*0.006</f>
        <v>12</v>
      </c>
      <c r="M8" s="69">
        <f>L8+0.5</f>
        <v>12.5</v>
      </c>
      <c r="N8" s="70" t="s">
        <v>43</v>
      </c>
      <c r="O8" s="71">
        <f>0.7*0.26*0.205</f>
        <v>0.03731</v>
      </c>
    </row>
    <row r="9" s="2" customFormat="1" customHeight="1" spans="1:15">
      <c r="A9" s="28"/>
      <c r="B9" s="29"/>
      <c r="C9" s="30"/>
      <c r="D9" s="28"/>
      <c r="E9" s="31"/>
      <c r="F9" s="25"/>
      <c r="G9" s="32"/>
      <c r="H9" s="33"/>
      <c r="I9" s="67">
        <v>50</v>
      </c>
      <c r="J9" s="68">
        <f>H8-J8+I9</f>
        <v>2033</v>
      </c>
      <c r="K9" s="34" t="s">
        <v>44</v>
      </c>
      <c r="L9" s="69">
        <f t="shared" ref="L9:L31" si="0">J9*0.006</f>
        <v>12.198</v>
      </c>
      <c r="M9" s="69">
        <f t="shared" ref="M9:M40" si="1">L9+0.5</f>
        <v>12.698</v>
      </c>
      <c r="N9" s="70" t="s">
        <v>43</v>
      </c>
      <c r="O9" s="71">
        <f>0.7*0.26*0.205</f>
        <v>0.03731</v>
      </c>
    </row>
    <row r="10" s="2" customFormat="1" customHeight="1" spans="1:15">
      <c r="A10" s="28"/>
      <c r="B10" s="29"/>
      <c r="C10" s="90" t="s">
        <v>45</v>
      </c>
      <c r="D10" s="28"/>
      <c r="E10" s="31"/>
      <c r="F10" s="25"/>
      <c r="G10" s="26" t="s">
        <v>46</v>
      </c>
      <c r="H10" s="27">
        <v>4985</v>
      </c>
      <c r="I10" s="67"/>
      <c r="J10" s="68">
        <v>2000</v>
      </c>
      <c r="K10" s="34" t="s">
        <v>47</v>
      </c>
      <c r="L10" s="69">
        <f t="shared" si="0"/>
        <v>12</v>
      </c>
      <c r="M10" s="69">
        <f t="shared" si="1"/>
        <v>12.5</v>
      </c>
      <c r="N10" s="70" t="s">
        <v>43</v>
      </c>
      <c r="O10" s="71">
        <f>0.7*0.26*0.205</f>
        <v>0.03731</v>
      </c>
    </row>
    <row r="11" s="2" customFormat="1" customHeight="1" spans="1:15">
      <c r="A11" s="28"/>
      <c r="B11" s="29"/>
      <c r="C11" s="30"/>
      <c r="D11" s="28"/>
      <c r="E11" s="31"/>
      <c r="F11" s="25"/>
      <c r="G11" s="32"/>
      <c r="H11" s="33"/>
      <c r="I11" s="67"/>
      <c r="J11" s="68">
        <v>2000</v>
      </c>
      <c r="K11" s="34" t="s">
        <v>48</v>
      </c>
      <c r="L11" s="69">
        <f t="shared" si="0"/>
        <v>12</v>
      </c>
      <c r="M11" s="69">
        <f t="shared" si="1"/>
        <v>12.5</v>
      </c>
      <c r="N11" s="70" t="s">
        <v>43</v>
      </c>
      <c r="O11" s="71">
        <f>0.7*0.26*0.205</f>
        <v>0.03731</v>
      </c>
    </row>
    <row r="12" s="2" customFormat="1" customHeight="1" spans="1:15">
      <c r="A12" s="28"/>
      <c r="B12" s="29"/>
      <c r="C12" s="30"/>
      <c r="D12" s="28"/>
      <c r="E12" s="31"/>
      <c r="F12" s="25"/>
      <c r="G12" s="32"/>
      <c r="H12" s="33"/>
      <c r="I12" s="67">
        <v>50</v>
      </c>
      <c r="J12" s="68">
        <f>H10-4000+I12</f>
        <v>1035</v>
      </c>
      <c r="K12" s="34" t="s">
        <v>49</v>
      </c>
      <c r="L12" s="69">
        <f t="shared" si="0"/>
        <v>6.21</v>
      </c>
      <c r="M12" s="69">
        <f t="shared" si="1"/>
        <v>6.71</v>
      </c>
      <c r="N12" s="73" t="s">
        <v>50</v>
      </c>
      <c r="O12" s="64">
        <f t="shared" ref="O12:O15" si="2">0.7*0.16*0.185</f>
        <v>0.02072</v>
      </c>
    </row>
    <row r="13" s="2" customFormat="1" customHeight="1" spans="1:15">
      <c r="A13" s="28"/>
      <c r="B13" s="29"/>
      <c r="C13" s="90" t="s">
        <v>51</v>
      </c>
      <c r="D13" s="28"/>
      <c r="E13" s="31"/>
      <c r="F13" s="25"/>
      <c r="G13" s="26" t="s">
        <v>52</v>
      </c>
      <c r="H13" s="27">
        <v>2982</v>
      </c>
      <c r="I13" s="67"/>
      <c r="J13" s="68">
        <v>2000</v>
      </c>
      <c r="K13" s="34" t="s">
        <v>53</v>
      </c>
      <c r="L13" s="69">
        <f t="shared" si="0"/>
        <v>12</v>
      </c>
      <c r="M13" s="69">
        <f t="shared" si="1"/>
        <v>12.5</v>
      </c>
      <c r="N13" s="72" t="s">
        <v>43</v>
      </c>
      <c r="O13" s="71">
        <f>0.7*0.26*0.205</f>
        <v>0.03731</v>
      </c>
    </row>
    <row r="14" s="2" customFormat="1" customHeight="1" spans="1:15">
      <c r="A14" s="28"/>
      <c r="B14" s="29"/>
      <c r="C14" s="30"/>
      <c r="D14" s="28"/>
      <c r="E14" s="31"/>
      <c r="F14" s="25"/>
      <c r="G14" s="32"/>
      <c r="H14" s="33"/>
      <c r="I14" s="67">
        <v>50</v>
      </c>
      <c r="J14" s="68">
        <f>H13-J13+I14</f>
        <v>1032</v>
      </c>
      <c r="K14" s="34" t="s">
        <v>54</v>
      </c>
      <c r="L14" s="69">
        <f t="shared" si="0"/>
        <v>6.192</v>
      </c>
      <c r="M14" s="69">
        <f t="shared" si="1"/>
        <v>6.692</v>
      </c>
      <c r="N14" s="73" t="s">
        <v>50</v>
      </c>
      <c r="O14" s="64">
        <f t="shared" si="2"/>
        <v>0.02072</v>
      </c>
    </row>
    <row r="15" s="2" customFormat="1" ht="27" customHeight="1" spans="1:15">
      <c r="A15" s="28"/>
      <c r="B15" s="29"/>
      <c r="C15" s="91" t="s">
        <v>55</v>
      </c>
      <c r="D15" s="28"/>
      <c r="E15" s="31"/>
      <c r="F15" s="25"/>
      <c r="G15" s="35" t="s">
        <v>56</v>
      </c>
      <c r="H15" s="36">
        <v>997</v>
      </c>
      <c r="I15" s="67">
        <v>30</v>
      </c>
      <c r="J15" s="68">
        <f>H15+I15</f>
        <v>1027</v>
      </c>
      <c r="K15" s="34" t="s">
        <v>57</v>
      </c>
      <c r="L15" s="69">
        <f t="shared" si="0"/>
        <v>6.162</v>
      </c>
      <c r="M15" s="69">
        <f t="shared" si="1"/>
        <v>6.662</v>
      </c>
      <c r="N15" s="73" t="s">
        <v>50</v>
      </c>
      <c r="O15" s="64">
        <f t="shared" si="2"/>
        <v>0.02072</v>
      </c>
    </row>
    <row r="16" s="2" customFormat="1" customHeight="1" spans="1:15">
      <c r="A16" s="21" t="s">
        <v>36</v>
      </c>
      <c r="B16" s="22" t="s">
        <v>58</v>
      </c>
      <c r="C16" s="92" t="s">
        <v>59</v>
      </c>
      <c r="D16" s="21"/>
      <c r="E16" s="21" t="s">
        <v>39</v>
      </c>
      <c r="F16" s="25" t="s">
        <v>60</v>
      </c>
      <c r="G16" s="26" t="s">
        <v>41</v>
      </c>
      <c r="H16" s="27">
        <v>3983</v>
      </c>
      <c r="I16" s="67"/>
      <c r="J16" s="68">
        <v>2000</v>
      </c>
      <c r="K16" s="34" t="s">
        <v>61</v>
      </c>
      <c r="L16" s="69">
        <f t="shared" si="0"/>
        <v>12</v>
      </c>
      <c r="M16" s="69">
        <f t="shared" si="1"/>
        <v>12.5</v>
      </c>
      <c r="N16" s="72" t="s">
        <v>43</v>
      </c>
      <c r="O16" s="71">
        <f t="shared" ref="O16:O21" si="3">0.7*0.26*0.205</f>
        <v>0.03731</v>
      </c>
    </row>
    <row r="17" s="2" customFormat="1" customHeight="1" spans="1:15">
      <c r="A17" s="28"/>
      <c r="B17" s="29"/>
      <c r="C17" s="38"/>
      <c r="D17" s="28"/>
      <c r="E17" s="28"/>
      <c r="F17" s="25"/>
      <c r="G17" s="32"/>
      <c r="H17" s="33"/>
      <c r="I17" s="67">
        <v>50</v>
      </c>
      <c r="J17" s="68">
        <f>H16-J16+I17</f>
        <v>2033</v>
      </c>
      <c r="K17" s="34" t="s">
        <v>62</v>
      </c>
      <c r="L17" s="69">
        <f t="shared" si="0"/>
        <v>12.198</v>
      </c>
      <c r="M17" s="69">
        <f t="shared" si="1"/>
        <v>12.698</v>
      </c>
      <c r="N17" s="72" t="s">
        <v>43</v>
      </c>
      <c r="O17" s="71">
        <f t="shared" si="3"/>
        <v>0.03731</v>
      </c>
    </row>
    <row r="18" s="2" customFormat="1" customHeight="1" spans="1:15">
      <c r="A18" s="28"/>
      <c r="B18" s="29"/>
      <c r="C18" s="92" t="s">
        <v>63</v>
      </c>
      <c r="D18" s="28"/>
      <c r="E18" s="28"/>
      <c r="F18" s="25"/>
      <c r="G18" s="26" t="s">
        <v>46</v>
      </c>
      <c r="H18" s="27">
        <v>5989</v>
      </c>
      <c r="I18" s="67"/>
      <c r="J18" s="68">
        <v>2000</v>
      </c>
      <c r="K18" s="34" t="s">
        <v>64</v>
      </c>
      <c r="L18" s="69">
        <f t="shared" si="0"/>
        <v>12</v>
      </c>
      <c r="M18" s="69">
        <f t="shared" si="1"/>
        <v>12.5</v>
      </c>
      <c r="N18" s="72" t="s">
        <v>43</v>
      </c>
      <c r="O18" s="71">
        <f t="shared" si="3"/>
        <v>0.03731</v>
      </c>
    </row>
    <row r="19" s="2" customFormat="1" customHeight="1" spans="1:15">
      <c r="A19" s="28"/>
      <c r="B19" s="29"/>
      <c r="C19" s="38"/>
      <c r="D19" s="28"/>
      <c r="E19" s="28"/>
      <c r="F19" s="25"/>
      <c r="G19" s="32"/>
      <c r="H19" s="33"/>
      <c r="I19" s="67"/>
      <c r="J19" s="68">
        <v>2000</v>
      </c>
      <c r="K19" s="34" t="s">
        <v>65</v>
      </c>
      <c r="L19" s="69">
        <f t="shared" si="0"/>
        <v>12</v>
      </c>
      <c r="M19" s="69">
        <f t="shared" si="1"/>
        <v>12.5</v>
      </c>
      <c r="N19" s="72" t="s">
        <v>43</v>
      </c>
      <c r="O19" s="71">
        <f t="shared" si="3"/>
        <v>0.03731</v>
      </c>
    </row>
    <row r="20" s="2" customFormat="1" customHeight="1" spans="1:15">
      <c r="A20" s="28"/>
      <c r="B20" s="29"/>
      <c r="C20" s="38"/>
      <c r="D20" s="28"/>
      <c r="E20" s="28"/>
      <c r="F20" s="25"/>
      <c r="G20" s="32"/>
      <c r="H20" s="33"/>
      <c r="I20" s="67">
        <v>60</v>
      </c>
      <c r="J20" s="68">
        <f>H18-4000+I20</f>
        <v>2049</v>
      </c>
      <c r="K20" s="34" t="s">
        <v>66</v>
      </c>
      <c r="L20" s="69">
        <f t="shared" si="0"/>
        <v>12.294</v>
      </c>
      <c r="M20" s="69">
        <f t="shared" si="1"/>
        <v>12.794</v>
      </c>
      <c r="N20" s="72" t="s">
        <v>43</v>
      </c>
      <c r="O20" s="71">
        <f t="shared" si="3"/>
        <v>0.03731</v>
      </c>
    </row>
    <row r="21" s="2" customFormat="1" customHeight="1" spans="1:15">
      <c r="A21" s="28"/>
      <c r="B21" s="29"/>
      <c r="C21" s="92" t="s">
        <v>67</v>
      </c>
      <c r="D21" s="28"/>
      <c r="E21" s="28"/>
      <c r="F21" s="25"/>
      <c r="G21" s="26" t="s">
        <v>52</v>
      </c>
      <c r="H21" s="27">
        <v>2982</v>
      </c>
      <c r="I21" s="67"/>
      <c r="J21" s="68">
        <v>2000</v>
      </c>
      <c r="K21" s="34" t="s">
        <v>68</v>
      </c>
      <c r="L21" s="69">
        <f t="shared" si="0"/>
        <v>12</v>
      </c>
      <c r="M21" s="69">
        <f t="shared" si="1"/>
        <v>12.5</v>
      </c>
      <c r="N21" s="72" t="s">
        <v>43</v>
      </c>
      <c r="O21" s="71">
        <f t="shared" si="3"/>
        <v>0.03731</v>
      </c>
    </row>
    <row r="22" s="2" customFormat="1" customHeight="1" spans="1:15">
      <c r="A22" s="28"/>
      <c r="B22" s="29"/>
      <c r="C22" s="38"/>
      <c r="D22" s="28"/>
      <c r="E22" s="28"/>
      <c r="F22" s="25"/>
      <c r="G22" s="32"/>
      <c r="H22" s="33"/>
      <c r="I22" s="67">
        <v>30</v>
      </c>
      <c r="J22" s="68">
        <f>H21-J21+I22</f>
        <v>1012</v>
      </c>
      <c r="K22" s="34" t="s">
        <v>69</v>
      </c>
      <c r="L22" s="69">
        <f t="shared" si="0"/>
        <v>6.072</v>
      </c>
      <c r="M22" s="69">
        <f t="shared" si="1"/>
        <v>6.572</v>
      </c>
      <c r="N22" s="73" t="s">
        <v>50</v>
      </c>
      <c r="O22" s="64">
        <f>0.7*0.16*0.185</f>
        <v>0.02072</v>
      </c>
    </row>
    <row r="23" s="2" customFormat="1" ht="24" customHeight="1" spans="1:15">
      <c r="A23" s="28"/>
      <c r="B23" s="29"/>
      <c r="C23" s="93" t="s">
        <v>70</v>
      </c>
      <c r="D23" s="28"/>
      <c r="E23" s="28"/>
      <c r="F23" s="25"/>
      <c r="G23" s="35" t="s">
        <v>56</v>
      </c>
      <c r="H23" s="36">
        <v>997</v>
      </c>
      <c r="I23" s="67">
        <v>30</v>
      </c>
      <c r="J23" s="68">
        <f>H23+I23</f>
        <v>1027</v>
      </c>
      <c r="K23" s="34" t="s">
        <v>71</v>
      </c>
      <c r="L23" s="69">
        <f t="shared" si="0"/>
        <v>6.162</v>
      </c>
      <c r="M23" s="69">
        <f t="shared" si="1"/>
        <v>6.662</v>
      </c>
      <c r="N23" s="73" t="s">
        <v>50</v>
      </c>
      <c r="O23" s="64">
        <f>0.7*0.16*0.185</f>
        <v>0.02072</v>
      </c>
    </row>
    <row r="24" s="2" customFormat="1" customHeight="1" spans="1:15">
      <c r="A24" s="21" t="s">
        <v>36</v>
      </c>
      <c r="B24" s="22" t="s">
        <v>72</v>
      </c>
      <c r="C24" s="90" t="s">
        <v>73</v>
      </c>
      <c r="D24" s="21"/>
      <c r="E24" s="24" t="s">
        <v>39</v>
      </c>
      <c r="F24" s="25" t="s">
        <v>74</v>
      </c>
      <c r="G24" s="26" t="s">
        <v>41</v>
      </c>
      <c r="H24" s="27">
        <v>3983</v>
      </c>
      <c r="I24" s="67"/>
      <c r="J24" s="68">
        <v>2000</v>
      </c>
      <c r="K24" s="34" t="s">
        <v>75</v>
      </c>
      <c r="L24" s="69">
        <f t="shared" si="0"/>
        <v>12</v>
      </c>
      <c r="M24" s="69">
        <f t="shared" si="1"/>
        <v>12.5</v>
      </c>
      <c r="N24" s="72" t="s">
        <v>43</v>
      </c>
      <c r="O24" s="71">
        <f>0.7*0.26*0.205</f>
        <v>0.03731</v>
      </c>
    </row>
    <row r="25" s="2" customFormat="1" customHeight="1" spans="1:15">
      <c r="A25" s="28"/>
      <c r="B25" s="29"/>
      <c r="C25" s="30"/>
      <c r="D25" s="28"/>
      <c r="E25" s="31"/>
      <c r="F25" s="25"/>
      <c r="G25" s="32"/>
      <c r="H25" s="33"/>
      <c r="I25" s="67">
        <v>50</v>
      </c>
      <c r="J25" s="68">
        <f>H24-J24+I25</f>
        <v>2033</v>
      </c>
      <c r="K25" s="34" t="s">
        <v>76</v>
      </c>
      <c r="L25" s="69">
        <f t="shared" si="0"/>
        <v>12.198</v>
      </c>
      <c r="M25" s="69">
        <f t="shared" si="1"/>
        <v>12.698</v>
      </c>
      <c r="N25" s="72" t="s">
        <v>43</v>
      </c>
      <c r="O25" s="71">
        <f>0.7*0.26*0.205</f>
        <v>0.03731</v>
      </c>
    </row>
    <row r="26" s="2" customFormat="1" customHeight="1" spans="1:15">
      <c r="A26" s="28"/>
      <c r="B26" s="29"/>
      <c r="C26" s="90" t="s">
        <v>77</v>
      </c>
      <c r="D26" s="28"/>
      <c r="E26" s="31"/>
      <c r="F26" s="25"/>
      <c r="G26" s="26" t="s">
        <v>46</v>
      </c>
      <c r="H26" s="27">
        <v>4987</v>
      </c>
      <c r="I26" s="67"/>
      <c r="J26" s="68">
        <v>2000</v>
      </c>
      <c r="K26" s="34" t="s">
        <v>78</v>
      </c>
      <c r="L26" s="69">
        <f t="shared" si="0"/>
        <v>12</v>
      </c>
      <c r="M26" s="69">
        <f t="shared" si="1"/>
        <v>12.5</v>
      </c>
      <c r="N26" s="72" t="s">
        <v>43</v>
      </c>
      <c r="O26" s="71">
        <f>0.7*0.26*0.205</f>
        <v>0.03731</v>
      </c>
    </row>
    <row r="27" s="2" customFormat="1" customHeight="1" spans="1:15">
      <c r="A27" s="28"/>
      <c r="B27" s="29"/>
      <c r="C27" s="30"/>
      <c r="D27" s="28"/>
      <c r="E27" s="31"/>
      <c r="F27" s="25"/>
      <c r="G27" s="32"/>
      <c r="H27" s="33"/>
      <c r="I27" s="67"/>
      <c r="J27" s="68">
        <v>2000</v>
      </c>
      <c r="K27" s="34" t="s">
        <v>79</v>
      </c>
      <c r="L27" s="69">
        <f t="shared" si="0"/>
        <v>12</v>
      </c>
      <c r="M27" s="69">
        <f t="shared" si="1"/>
        <v>12.5</v>
      </c>
      <c r="N27" s="72" t="s">
        <v>43</v>
      </c>
      <c r="O27" s="71">
        <f>0.7*0.26*0.205</f>
        <v>0.03731</v>
      </c>
    </row>
    <row r="28" s="2" customFormat="1" customHeight="1" spans="1:15">
      <c r="A28" s="28"/>
      <c r="B28" s="29"/>
      <c r="C28" s="30"/>
      <c r="D28" s="28"/>
      <c r="E28" s="31"/>
      <c r="F28" s="25"/>
      <c r="G28" s="32"/>
      <c r="H28" s="33"/>
      <c r="I28" s="67">
        <v>50</v>
      </c>
      <c r="J28" s="68">
        <f>H26-4000+I28</f>
        <v>1037</v>
      </c>
      <c r="K28" s="34" t="s">
        <v>80</v>
      </c>
      <c r="L28" s="69">
        <f t="shared" si="0"/>
        <v>6.222</v>
      </c>
      <c r="M28" s="69">
        <f t="shared" si="1"/>
        <v>6.722</v>
      </c>
      <c r="N28" s="73" t="s">
        <v>50</v>
      </c>
      <c r="O28" s="64">
        <f t="shared" ref="O28:O31" si="4">0.7*0.16*0.185</f>
        <v>0.02072</v>
      </c>
    </row>
    <row r="29" s="2" customFormat="1" customHeight="1" spans="1:15">
      <c r="A29" s="28"/>
      <c r="B29" s="29"/>
      <c r="C29" s="90" t="s">
        <v>81</v>
      </c>
      <c r="D29" s="28"/>
      <c r="E29" s="31"/>
      <c r="F29" s="25"/>
      <c r="G29" s="26" t="s">
        <v>52</v>
      </c>
      <c r="H29" s="27">
        <v>2982</v>
      </c>
      <c r="I29" s="67"/>
      <c r="J29" s="68">
        <v>2000</v>
      </c>
      <c r="K29" s="34" t="s">
        <v>82</v>
      </c>
      <c r="L29" s="69">
        <f t="shared" si="0"/>
        <v>12</v>
      </c>
      <c r="M29" s="69">
        <f t="shared" si="1"/>
        <v>12.5</v>
      </c>
      <c r="N29" s="72" t="s">
        <v>43</v>
      </c>
      <c r="O29" s="71">
        <f>0.7*0.26*0.205</f>
        <v>0.03731</v>
      </c>
    </row>
    <row r="30" s="2" customFormat="1" customHeight="1" spans="1:15">
      <c r="A30" s="28"/>
      <c r="B30" s="29"/>
      <c r="C30" s="30"/>
      <c r="D30" s="28"/>
      <c r="E30" s="31"/>
      <c r="F30" s="25"/>
      <c r="G30" s="32"/>
      <c r="H30" s="33"/>
      <c r="I30" s="67">
        <v>50</v>
      </c>
      <c r="J30" s="68">
        <f>H29-J29+I30</f>
        <v>1032</v>
      </c>
      <c r="K30" s="34" t="s">
        <v>83</v>
      </c>
      <c r="L30" s="69">
        <f t="shared" si="0"/>
        <v>6.192</v>
      </c>
      <c r="M30" s="69">
        <f t="shared" si="1"/>
        <v>6.692</v>
      </c>
      <c r="N30" s="73" t="s">
        <v>50</v>
      </c>
      <c r="O30" s="64">
        <f t="shared" si="4"/>
        <v>0.02072</v>
      </c>
    </row>
    <row r="31" s="2" customFormat="1" ht="23" customHeight="1" spans="1:15">
      <c r="A31" s="28"/>
      <c r="B31" s="29"/>
      <c r="C31" s="91" t="s">
        <v>84</v>
      </c>
      <c r="D31" s="28"/>
      <c r="E31" s="31"/>
      <c r="F31" s="25"/>
      <c r="G31" s="35" t="s">
        <v>56</v>
      </c>
      <c r="H31" s="36">
        <v>997</v>
      </c>
      <c r="I31" s="67">
        <v>50</v>
      </c>
      <c r="J31" s="68">
        <f>H31+I31</f>
        <v>1047</v>
      </c>
      <c r="K31" s="34" t="s">
        <v>85</v>
      </c>
      <c r="L31" s="69">
        <f t="shared" si="0"/>
        <v>6.282</v>
      </c>
      <c r="M31" s="69">
        <f t="shared" si="1"/>
        <v>6.782</v>
      </c>
      <c r="N31" s="73" t="s">
        <v>50</v>
      </c>
      <c r="O31" s="64">
        <f t="shared" si="4"/>
        <v>0.02072</v>
      </c>
    </row>
    <row r="32" s="2" customFormat="1" ht="17" customHeight="1" spans="1:15">
      <c r="A32" s="21" t="s">
        <v>36</v>
      </c>
      <c r="B32" s="39" t="s">
        <v>86</v>
      </c>
      <c r="C32" s="22"/>
      <c r="D32" s="22"/>
      <c r="E32" s="24" t="s">
        <v>39</v>
      </c>
      <c r="F32" s="22"/>
      <c r="G32" s="26" t="s">
        <v>41</v>
      </c>
      <c r="H32" s="27">
        <v>11994</v>
      </c>
      <c r="I32" s="74"/>
      <c r="J32" s="75">
        <v>7000</v>
      </c>
      <c r="K32" s="34" t="s">
        <v>87</v>
      </c>
      <c r="L32" s="77">
        <f>J32*0.00222</f>
        <v>15.54</v>
      </c>
      <c r="M32" s="69">
        <f t="shared" si="1"/>
        <v>16.04</v>
      </c>
      <c r="N32" s="72" t="s">
        <v>43</v>
      </c>
      <c r="O32" s="71">
        <f>0.7*0.26*0.205</f>
        <v>0.03731</v>
      </c>
    </row>
    <row r="33" s="2" customFormat="1" ht="17" customHeight="1" spans="1:15">
      <c r="A33" s="28"/>
      <c r="B33" s="40"/>
      <c r="C33" s="29"/>
      <c r="D33" s="29"/>
      <c r="E33" s="31"/>
      <c r="F33" s="29"/>
      <c r="G33" s="32"/>
      <c r="H33" s="33"/>
      <c r="I33" s="74">
        <v>110</v>
      </c>
      <c r="J33" s="75">
        <f>H32-J32+I33</f>
        <v>5104</v>
      </c>
      <c r="K33" s="34" t="s">
        <v>88</v>
      </c>
      <c r="L33" s="77">
        <f t="shared" ref="L33:L39" si="5">J33*0.00222</f>
        <v>11.33088</v>
      </c>
      <c r="M33" s="69">
        <f t="shared" si="1"/>
        <v>11.83088</v>
      </c>
      <c r="N33" s="72" t="s">
        <v>43</v>
      </c>
      <c r="O33" s="71">
        <f>0.7*0.26*0.205</f>
        <v>0.03731</v>
      </c>
    </row>
    <row r="34" s="2" customFormat="1" ht="17" customHeight="1" spans="1:15">
      <c r="A34" s="28"/>
      <c r="B34" s="40"/>
      <c r="C34" s="29"/>
      <c r="D34" s="29"/>
      <c r="E34" s="31"/>
      <c r="F34" s="29"/>
      <c r="G34" s="26" t="s">
        <v>46</v>
      </c>
      <c r="H34" s="27">
        <v>15851</v>
      </c>
      <c r="I34" s="74"/>
      <c r="J34" s="75">
        <v>7000</v>
      </c>
      <c r="K34" s="34" t="s">
        <v>89</v>
      </c>
      <c r="L34" s="77">
        <f t="shared" si="5"/>
        <v>15.54</v>
      </c>
      <c r="M34" s="69">
        <f t="shared" si="1"/>
        <v>16.04</v>
      </c>
      <c r="N34" s="72" t="s">
        <v>43</v>
      </c>
      <c r="O34" s="71">
        <f>0.7*0.26*0.205</f>
        <v>0.03731</v>
      </c>
    </row>
    <row r="35" s="2" customFormat="1" ht="17" customHeight="1" spans="1:15">
      <c r="A35" s="28"/>
      <c r="B35" s="40"/>
      <c r="C35" s="29"/>
      <c r="D35" s="29"/>
      <c r="E35" s="31"/>
      <c r="F35" s="29"/>
      <c r="G35" s="32"/>
      <c r="H35" s="33"/>
      <c r="I35" s="74"/>
      <c r="J35" s="75">
        <v>7000</v>
      </c>
      <c r="K35" s="34" t="s">
        <v>90</v>
      </c>
      <c r="L35" s="77">
        <f t="shared" si="5"/>
        <v>15.54</v>
      </c>
      <c r="M35" s="69">
        <f t="shared" si="1"/>
        <v>16.04</v>
      </c>
      <c r="N35" s="72" t="s">
        <v>43</v>
      </c>
      <c r="O35" s="71">
        <f>0.7*0.26*0.205</f>
        <v>0.03731</v>
      </c>
    </row>
    <row r="36" s="2" customFormat="1" ht="17" customHeight="1" spans="1:15">
      <c r="A36" s="28"/>
      <c r="B36" s="40"/>
      <c r="C36" s="29"/>
      <c r="D36" s="29"/>
      <c r="E36" s="31"/>
      <c r="F36" s="29"/>
      <c r="G36" s="32"/>
      <c r="H36" s="33"/>
      <c r="I36" s="74">
        <v>150</v>
      </c>
      <c r="J36" s="75">
        <f>H34-14000+I36</f>
        <v>2001</v>
      </c>
      <c r="K36" s="34" t="s">
        <v>91</v>
      </c>
      <c r="L36" s="77">
        <f t="shared" si="5"/>
        <v>4.44222</v>
      </c>
      <c r="M36" s="69">
        <f t="shared" si="1"/>
        <v>4.94222</v>
      </c>
      <c r="N36" s="73" t="s">
        <v>50</v>
      </c>
      <c r="O36" s="64">
        <f>0.7*0.16*0.185</f>
        <v>0.02072</v>
      </c>
    </row>
    <row r="37" s="2" customFormat="1" ht="17" customHeight="1" spans="1:15">
      <c r="A37" s="28"/>
      <c r="B37" s="40"/>
      <c r="C37" s="29"/>
      <c r="D37" s="29"/>
      <c r="E37" s="31"/>
      <c r="F37" s="29"/>
      <c r="G37" s="26" t="s">
        <v>52</v>
      </c>
      <c r="H37" s="27">
        <v>8990</v>
      </c>
      <c r="I37" s="74"/>
      <c r="J37" s="75">
        <v>7000</v>
      </c>
      <c r="K37" s="34" t="s">
        <v>92</v>
      </c>
      <c r="L37" s="77">
        <f t="shared" si="5"/>
        <v>15.54</v>
      </c>
      <c r="M37" s="69">
        <f t="shared" si="1"/>
        <v>16.04</v>
      </c>
      <c r="N37" s="72" t="s">
        <v>43</v>
      </c>
      <c r="O37" s="71">
        <f>0.7*0.26*0.205</f>
        <v>0.03731</v>
      </c>
    </row>
    <row r="38" s="2" customFormat="1" ht="17" customHeight="1" spans="1:15">
      <c r="A38" s="28"/>
      <c r="B38" s="40"/>
      <c r="C38" s="29"/>
      <c r="D38" s="29"/>
      <c r="E38" s="31"/>
      <c r="F38" s="29"/>
      <c r="G38" s="32"/>
      <c r="H38" s="33"/>
      <c r="I38" s="74">
        <v>100</v>
      </c>
      <c r="J38" s="75">
        <f>H37-J37+I38</f>
        <v>2090</v>
      </c>
      <c r="K38" s="34" t="s">
        <v>93</v>
      </c>
      <c r="L38" s="77">
        <f t="shared" si="5"/>
        <v>4.6398</v>
      </c>
      <c r="M38" s="69">
        <f t="shared" si="1"/>
        <v>5.1398</v>
      </c>
      <c r="N38" s="72" t="s">
        <v>43</v>
      </c>
      <c r="O38" s="71">
        <f>0.7*0.26*0.205</f>
        <v>0.03731</v>
      </c>
    </row>
    <row r="39" s="2" customFormat="1" ht="25" customHeight="1" spans="1:15">
      <c r="A39" s="41"/>
      <c r="B39" s="42"/>
      <c r="C39" s="43"/>
      <c r="D39" s="43"/>
      <c r="E39" s="31"/>
      <c r="F39" s="43"/>
      <c r="G39" s="35" t="s">
        <v>56</v>
      </c>
      <c r="H39" s="36">
        <v>2978</v>
      </c>
      <c r="I39" s="74">
        <v>50</v>
      </c>
      <c r="J39" s="75">
        <f>H39+I39</f>
        <v>3028</v>
      </c>
      <c r="K39" s="34" t="s">
        <v>94</v>
      </c>
      <c r="L39" s="77">
        <f t="shared" si="5"/>
        <v>6.72216</v>
      </c>
      <c r="M39" s="69">
        <f t="shared" si="1"/>
        <v>7.22216</v>
      </c>
      <c r="N39" s="72" t="s">
        <v>43</v>
      </c>
      <c r="O39" s="71">
        <f>0.7*0.26*0.205</f>
        <v>0.03731</v>
      </c>
    </row>
    <row r="40" s="2" customFormat="1" ht="46" customHeight="1" spans="1:15">
      <c r="A40" s="44" t="s">
        <v>36</v>
      </c>
      <c r="B40" s="45" t="s">
        <v>95</v>
      </c>
      <c r="C40" s="46"/>
      <c r="D40" s="44"/>
      <c r="E40" s="47" t="s">
        <v>96</v>
      </c>
      <c r="F40" s="25"/>
      <c r="G40" s="48"/>
      <c r="H40" s="49">
        <v>78559</v>
      </c>
      <c r="I40" s="74">
        <v>1000</v>
      </c>
      <c r="J40" s="75">
        <f>H40+I40</f>
        <v>79559</v>
      </c>
      <c r="K40" s="76" t="s">
        <v>97</v>
      </c>
      <c r="L40" s="77">
        <v>11.5</v>
      </c>
      <c r="M40" s="69">
        <f t="shared" si="1"/>
        <v>12</v>
      </c>
      <c r="N40" s="70" t="s">
        <v>98</v>
      </c>
      <c r="O40" s="71">
        <f>0.35*0.35*0.315</f>
        <v>0.0385875</v>
      </c>
    </row>
    <row r="41" s="2" customFormat="1" ht="17" customHeight="1" spans="1:15">
      <c r="A41" s="28"/>
      <c r="B41" s="29"/>
      <c r="C41" s="29"/>
      <c r="D41" s="28"/>
      <c r="E41" s="31"/>
      <c r="F41" s="50"/>
      <c r="G41" s="51"/>
      <c r="H41" s="52"/>
      <c r="I41" s="78"/>
      <c r="J41" s="79"/>
      <c r="K41" s="80"/>
      <c r="L41" s="81"/>
      <c r="M41" s="81"/>
      <c r="N41" s="82"/>
      <c r="O41" s="83"/>
    </row>
    <row r="42" s="2" customFormat="1" ht="19" customHeight="1" spans="1:16">
      <c r="A42" s="53"/>
      <c r="B42" s="54"/>
      <c r="C42" s="54"/>
      <c r="D42" s="53"/>
      <c r="E42" s="53"/>
      <c r="F42" s="55"/>
      <c r="G42" s="56"/>
      <c r="H42" s="57"/>
      <c r="I42" s="84"/>
      <c r="J42" s="57">
        <f>SUM(J8:J40)</f>
        <v>160179</v>
      </c>
      <c r="K42" s="85" t="s">
        <v>99</v>
      </c>
      <c r="L42" s="86">
        <f>SUM(L8:L40)</f>
        <v>343.17706</v>
      </c>
      <c r="M42" s="86">
        <f>SUM(M8:M40)</f>
        <v>359.67706</v>
      </c>
      <c r="N42" s="86"/>
      <c r="O42" s="86">
        <f>SUM(O8:O40)</f>
        <v>1.0831975</v>
      </c>
      <c r="P42" s="87"/>
    </row>
    <row r="43" s="1" customFormat="1" spans="9:13">
      <c r="I43" s="3"/>
      <c r="J43" s="88"/>
      <c r="K43" s="88"/>
      <c r="L43" s="4"/>
      <c r="M43" s="4"/>
    </row>
    <row r="44" s="1" customFormat="1" spans="9:13">
      <c r="I44" s="3"/>
      <c r="L44" s="4"/>
      <c r="M44" s="4"/>
    </row>
    <row r="45" s="1" customFormat="1" spans="9:13">
      <c r="I45" s="60"/>
      <c r="L45" s="4"/>
      <c r="M45" s="4"/>
    </row>
    <row r="46" s="1" customFormat="1" spans="9:13">
      <c r="I46" s="3"/>
      <c r="L46" s="4"/>
      <c r="M46" s="4"/>
    </row>
    <row r="47" s="1" customFormat="1" spans="9:13">
      <c r="I47" s="3"/>
      <c r="L47" s="4"/>
      <c r="M47" s="4"/>
    </row>
    <row r="48" s="1" customFormat="1" spans="9:13">
      <c r="I48" s="3"/>
      <c r="L48" s="4"/>
      <c r="M48" s="4"/>
    </row>
    <row r="50" s="1" customFormat="1" spans="9:13">
      <c r="I50" s="3"/>
      <c r="L50" s="4"/>
      <c r="M50" s="4"/>
    </row>
  </sheetData>
  <mergeCells count="58">
    <mergeCell ref="A1:N1"/>
    <mergeCell ref="A2:N2"/>
    <mergeCell ref="G3:H3"/>
    <mergeCell ref="G4:O4"/>
    <mergeCell ref="A8:A15"/>
    <mergeCell ref="A16:A23"/>
    <mergeCell ref="A24:A31"/>
    <mergeCell ref="A32:A39"/>
    <mergeCell ref="B8:B15"/>
    <mergeCell ref="B16:B23"/>
    <mergeCell ref="B24:B31"/>
    <mergeCell ref="B32:B39"/>
    <mergeCell ref="C8:C9"/>
    <mergeCell ref="C10:C12"/>
    <mergeCell ref="C13:C14"/>
    <mergeCell ref="C16:C17"/>
    <mergeCell ref="C18:C20"/>
    <mergeCell ref="C21:C22"/>
    <mergeCell ref="C24:C25"/>
    <mergeCell ref="C26:C28"/>
    <mergeCell ref="C29:C30"/>
    <mergeCell ref="C32:C39"/>
    <mergeCell ref="D8:D15"/>
    <mergeCell ref="D16:D23"/>
    <mergeCell ref="D24:D31"/>
    <mergeCell ref="D32:D39"/>
    <mergeCell ref="E8:E15"/>
    <mergeCell ref="E16:E23"/>
    <mergeCell ref="E24:E31"/>
    <mergeCell ref="E32:E39"/>
    <mergeCell ref="F8:F15"/>
    <mergeCell ref="F16:F23"/>
    <mergeCell ref="F24:F31"/>
    <mergeCell ref="F32:F39"/>
    <mergeCell ref="G8:G9"/>
    <mergeCell ref="G10:G12"/>
    <mergeCell ref="G13:G14"/>
    <mergeCell ref="G16:G17"/>
    <mergeCell ref="G18:G20"/>
    <mergeCell ref="G21:G22"/>
    <mergeCell ref="G24:G25"/>
    <mergeCell ref="G26:G28"/>
    <mergeCell ref="G29:G30"/>
    <mergeCell ref="G32:G33"/>
    <mergeCell ref="G34:G36"/>
    <mergeCell ref="G37:G38"/>
    <mergeCell ref="H8:H9"/>
    <mergeCell ref="H10:H12"/>
    <mergeCell ref="H13:H14"/>
    <mergeCell ref="H16:H17"/>
    <mergeCell ref="H18:H20"/>
    <mergeCell ref="H21:H22"/>
    <mergeCell ref="H24:H25"/>
    <mergeCell ref="H26:H28"/>
    <mergeCell ref="H29:H30"/>
    <mergeCell ref="H32:H33"/>
    <mergeCell ref="H34:H36"/>
    <mergeCell ref="H37:H38"/>
  </mergeCells>
  <printOptions horizontalCentered="1" verticalCentered="1"/>
  <pageMargins left="0.00347222222222222" right="0.00347222222222222" top="0.00347222222222222" bottom="0.00347222222222222" header="0.298611111111111" footer="0.298611111111111"/>
  <pageSetup paperSize="8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topLeftCell="A31" workbookViewId="0">
      <selection activeCell="K55" sqref="K55"/>
    </sheetView>
  </sheetViews>
  <sheetFormatPr defaultColWidth="18" defaultRowHeight="15"/>
  <cols>
    <col min="1" max="1" width="9.875" style="1" customWidth="1"/>
    <col min="2" max="2" width="13.5" style="1" customWidth="1"/>
    <col min="3" max="3" width="19.375" style="1" customWidth="1"/>
    <col min="4" max="4" width="8.5" style="1" customWidth="1"/>
    <col min="5" max="5" width="13.375" style="1" customWidth="1"/>
    <col min="6" max="6" width="10.125" style="1" customWidth="1"/>
    <col min="7" max="7" width="8.125" style="1" customWidth="1"/>
    <col min="8" max="8" width="8.5" style="1" customWidth="1"/>
    <col min="9" max="9" width="6.5" style="3" customWidth="1"/>
    <col min="10" max="10" width="8.26666666666667" style="1" customWidth="1"/>
    <col min="11" max="11" width="7.25" style="1" customWidth="1"/>
    <col min="12" max="12" width="7.36666666666667" style="4" customWidth="1"/>
    <col min="13" max="13" width="10.0916666666667" style="4" customWidth="1"/>
    <col min="14" max="14" width="10.75" style="1" customWidth="1"/>
    <col min="15" max="15" width="7.5" style="1" customWidth="1"/>
    <col min="16" max="16384" width="18" style="1"/>
  </cols>
  <sheetData>
    <row r="1" s="1" customFormat="1" ht="40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58"/>
      <c r="K1" s="58"/>
      <c r="L1" s="6"/>
      <c r="M1" s="6"/>
      <c r="N1" s="6"/>
    </row>
    <row r="2" s="1" customFormat="1" ht="25.5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15.75" spans="6:13">
      <c r="F3" s="8" t="s">
        <v>2</v>
      </c>
      <c r="G3" s="9" t="s">
        <v>3</v>
      </c>
      <c r="H3" s="9"/>
      <c r="I3" s="59"/>
      <c r="J3" s="60"/>
      <c r="K3" s="60"/>
      <c r="L3" s="4"/>
      <c r="M3" s="4"/>
    </row>
    <row r="4" s="1" customFormat="1" ht="19.5" customHeight="1" spans="6:13">
      <c r="F4" s="10" t="s">
        <v>4</v>
      </c>
      <c r="G4" s="11"/>
      <c r="H4" s="11"/>
      <c r="I4" s="3"/>
      <c r="L4" s="4" t="s">
        <v>100</v>
      </c>
      <c r="M4" s="61"/>
    </row>
    <row r="5" s="1" customFormat="1" hidden="1" spans="2:13">
      <c r="B5" s="12"/>
      <c r="C5" s="12"/>
      <c r="I5" s="3"/>
      <c r="L5" s="4"/>
      <c r="M5" s="4"/>
    </row>
    <row r="6" s="2" customFormat="1" ht="38.25" spans="1:15">
      <c r="A6" s="13" t="s">
        <v>6</v>
      </c>
      <c r="B6" s="14" t="s">
        <v>7</v>
      </c>
      <c r="C6" s="14" t="s">
        <v>8</v>
      </c>
      <c r="D6" s="14" t="s">
        <v>9</v>
      </c>
      <c r="E6" s="14" t="s">
        <v>10</v>
      </c>
      <c r="F6" s="15" t="s">
        <v>11</v>
      </c>
      <c r="G6" s="15" t="s">
        <v>12</v>
      </c>
      <c r="H6" s="16" t="s">
        <v>13</v>
      </c>
      <c r="I6" s="16" t="s">
        <v>14</v>
      </c>
      <c r="J6" s="62" t="s">
        <v>15</v>
      </c>
      <c r="K6" s="20" t="s">
        <v>16</v>
      </c>
      <c r="L6" s="63" t="s">
        <v>17</v>
      </c>
      <c r="M6" s="63" t="s">
        <v>18</v>
      </c>
      <c r="N6" s="14" t="s">
        <v>19</v>
      </c>
      <c r="O6" s="64" t="s">
        <v>20</v>
      </c>
    </row>
    <row r="7" s="2" customFormat="1" ht="32.25" customHeight="1" spans="1:15">
      <c r="A7" s="13" t="s">
        <v>21</v>
      </c>
      <c r="B7" s="17" t="s">
        <v>22</v>
      </c>
      <c r="C7" s="17" t="s">
        <v>23</v>
      </c>
      <c r="D7" s="18" t="s">
        <v>24</v>
      </c>
      <c r="E7" s="19" t="s">
        <v>25</v>
      </c>
      <c r="F7" s="20" t="s">
        <v>26</v>
      </c>
      <c r="G7" s="20" t="s">
        <v>27</v>
      </c>
      <c r="H7" s="16" t="s">
        <v>28</v>
      </c>
      <c r="I7" s="16" t="s">
        <v>29</v>
      </c>
      <c r="J7" s="65" t="s">
        <v>30</v>
      </c>
      <c r="K7" s="66" t="s">
        <v>31</v>
      </c>
      <c r="L7" s="63" t="s">
        <v>32</v>
      </c>
      <c r="M7" s="63" t="s">
        <v>33</v>
      </c>
      <c r="N7" s="14" t="s">
        <v>34</v>
      </c>
      <c r="O7" s="64" t="s">
        <v>35</v>
      </c>
    </row>
    <row r="8" s="2" customFormat="1" customHeight="1" spans="1:15">
      <c r="A8" s="21" t="s">
        <v>36</v>
      </c>
      <c r="B8" s="22" t="s">
        <v>37</v>
      </c>
      <c r="C8" s="90" t="s">
        <v>38</v>
      </c>
      <c r="D8" s="21"/>
      <c r="E8" s="24" t="s">
        <v>39</v>
      </c>
      <c r="F8" s="25" t="s">
        <v>40</v>
      </c>
      <c r="G8" s="26" t="s">
        <v>41</v>
      </c>
      <c r="H8" s="27">
        <v>3903</v>
      </c>
      <c r="I8" s="67"/>
      <c r="J8" s="68">
        <v>2000</v>
      </c>
      <c r="K8" s="34" t="s">
        <v>42</v>
      </c>
      <c r="L8" s="69">
        <f>J8*0.006</f>
        <v>12</v>
      </c>
      <c r="M8" s="69">
        <f>L8+0.5</f>
        <v>12.5</v>
      </c>
      <c r="N8" s="70" t="s">
        <v>43</v>
      </c>
      <c r="O8" s="71">
        <f t="shared" ref="O8:O13" si="0">0.7*0.26*0.205</f>
        <v>0.03731</v>
      </c>
    </row>
    <row r="9" s="2" customFormat="1" customHeight="1" spans="1:15">
      <c r="A9" s="28"/>
      <c r="B9" s="29"/>
      <c r="C9" s="30"/>
      <c r="D9" s="28"/>
      <c r="E9" s="31"/>
      <c r="F9" s="25"/>
      <c r="G9" s="32"/>
      <c r="H9" s="33"/>
      <c r="I9" s="67">
        <v>50</v>
      </c>
      <c r="J9" s="68">
        <f>H8-J8+I9</f>
        <v>1953</v>
      </c>
      <c r="K9" s="34" t="s">
        <v>44</v>
      </c>
      <c r="L9" s="69">
        <f t="shared" ref="L9:L34" si="1">J9*0.006</f>
        <v>11.718</v>
      </c>
      <c r="M9" s="69">
        <f t="shared" ref="M9:M40" si="2">L9+0.5</f>
        <v>12.218</v>
      </c>
      <c r="N9" s="70" t="s">
        <v>43</v>
      </c>
      <c r="O9" s="71">
        <f t="shared" si="0"/>
        <v>0.03731</v>
      </c>
    </row>
    <row r="10" s="2" customFormat="1" customHeight="1" spans="1:15">
      <c r="A10" s="28"/>
      <c r="B10" s="29"/>
      <c r="C10" s="90" t="s">
        <v>45</v>
      </c>
      <c r="D10" s="28"/>
      <c r="E10" s="31"/>
      <c r="F10" s="25"/>
      <c r="G10" s="26" t="s">
        <v>46</v>
      </c>
      <c r="H10" s="27">
        <v>5066</v>
      </c>
      <c r="I10" s="67"/>
      <c r="J10" s="68">
        <v>2000</v>
      </c>
      <c r="K10" s="34" t="s">
        <v>47</v>
      </c>
      <c r="L10" s="69">
        <f t="shared" si="1"/>
        <v>12</v>
      </c>
      <c r="M10" s="69">
        <f t="shared" si="2"/>
        <v>12.5</v>
      </c>
      <c r="N10" s="70" t="s">
        <v>43</v>
      </c>
      <c r="O10" s="71">
        <f t="shared" si="0"/>
        <v>0.03731</v>
      </c>
    </row>
    <row r="11" s="2" customFormat="1" customHeight="1" spans="1:15">
      <c r="A11" s="28"/>
      <c r="B11" s="29"/>
      <c r="C11" s="30"/>
      <c r="D11" s="28"/>
      <c r="E11" s="31"/>
      <c r="F11" s="25"/>
      <c r="G11" s="32"/>
      <c r="H11" s="33"/>
      <c r="I11" s="67"/>
      <c r="J11" s="68">
        <v>2000</v>
      </c>
      <c r="K11" s="34" t="s">
        <v>48</v>
      </c>
      <c r="L11" s="69">
        <f t="shared" si="1"/>
        <v>12</v>
      </c>
      <c r="M11" s="69">
        <f t="shared" si="2"/>
        <v>12.5</v>
      </c>
      <c r="N11" s="70" t="s">
        <v>43</v>
      </c>
      <c r="O11" s="71">
        <f t="shared" si="0"/>
        <v>0.03731</v>
      </c>
    </row>
    <row r="12" s="2" customFormat="1" customHeight="1" spans="1:15">
      <c r="A12" s="28"/>
      <c r="B12" s="29"/>
      <c r="C12" s="30"/>
      <c r="D12" s="28"/>
      <c r="E12" s="31"/>
      <c r="F12" s="25"/>
      <c r="G12" s="32"/>
      <c r="H12" s="33"/>
      <c r="I12" s="67">
        <v>50</v>
      </c>
      <c r="J12" s="68">
        <f>H10-4000+I12</f>
        <v>1116</v>
      </c>
      <c r="K12" s="34" t="s">
        <v>49</v>
      </c>
      <c r="L12" s="69">
        <f t="shared" si="1"/>
        <v>6.696</v>
      </c>
      <c r="M12" s="69">
        <f t="shared" si="2"/>
        <v>7.196</v>
      </c>
      <c r="N12" s="70" t="s">
        <v>43</v>
      </c>
      <c r="O12" s="71">
        <f t="shared" si="0"/>
        <v>0.03731</v>
      </c>
    </row>
    <row r="13" s="2" customFormat="1" customHeight="1" spans="1:15">
      <c r="A13" s="28"/>
      <c r="B13" s="29"/>
      <c r="C13" s="90" t="s">
        <v>51</v>
      </c>
      <c r="D13" s="28"/>
      <c r="E13" s="31"/>
      <c r="F13" s="25"/>
      <c r="G13" s="26" t="s">
        <v>52</v>
      </c>
      <c r="H13" s="27">
        <v>2951</v>
      </c>
      <c r="I13" s="67"/>
      <c r="J13" s="68">
        <v>2000</v>
      </c>
      <c r="K13" s="34" t="s">
        <v>53</v>
      </c>
      <c r="L13" s="69">
        <f t="shared" si="1"/>
        <v>12</v>
      </c>
      <c r="M13" s="69">
        <f t="shared" si="2"/>
        <v>12.5</v>
      </c>
      <c r="N13" s="72" t="s">
        <v>43</v>
      </c>
      <c r="O13" s="71">
        <f t="shared" si="0"/>
        <v>0.03731</v>
      </c>
    </row>
    <row r="14" s="2" customFormat="1" customHeight="1" spans="1:15">
      <c r="A14" s="28"/>
      <c r="B14" s="29"/>
      <c r="C14" s="30"/>
      <c r="D14" s="28"/>
      <c r="E14" s="31"/>
      <c r="F14" s="25"/>
      <c r="G14" s="32"/>
      <c r="H14" s="33"/>
      <c r="I14" s="67">
        <v>30</v>
      </c>
      <c r="J14" s="68">
        <f>H13-J13+I14</f>
        <v>981</v>
      </c>
      <c r="K14" s="34" t="s">
        <v>54</v>
      </c>
      <c r="L14" s="69">
        <f t="shared" si="1"/>
        <v>5.886</v>
      </c>
      <c r="M14" s="69">
        <f t="shared" si="2"/>
        <v>6.386</v>
      </c>
      <c r="N14" s="73" t="s">
        <v>50</v>
      </c>
      <c r="O14" s="64">
        <f>0.7*0.16*0.185</f>
        <v>0.02072</v>
      </c>
    </row>
    <row r="15" s="2" customFormat="1" ht="28" customHeight="1" spans="1:15">
      <c r="A15" s="28"/>
      <c r="B15" s="29"/>
      <c r="C15" s="91" t="s">
        <v>55</v>
      </c>
      <c r="D15" s="28"/>
      <c r="E15" s="31"/>
      <c r="F15" s="25"/>
      <c r="G15" s="35" t="s">
        <v>56</v>
      </c>
      <c r="H15" s="36">
        <v>1007</v>
      </c>
      <c r="I15" s="67">
        <v>30</v>
      </c>
      <c r="J15" s="68">
        <f>H15+I15</f>
        <v>1037</v>
      </c>
      <c r="K15" s="34" t="s">
        <v>57</v>
      </c>
      <c r="L15" s="69">
        <f t="shared" si="1"/>
        <v>6.222</v>
      </c>
      <c r="M15" s="69">
        <f t="shared" si="2"/>
        <v>6.722</v>
      </c>
      <c r="N15" s="73" t="s">
        <v>50</v>
      </c>
      <c r="O15" s="64">
        <f>0.7*0.16*0.185</f>
        <v>0.02072</v>
      </c>
    </row>
    <row r="16" s="2" customFormat="1" customHeight="1" spans="1:15">
      <c r="A16" s="21" t="s">
        <v>36</v>
      </c>
      <c r="B16" s="22" t="s">
        <v>58</v>
      </c>
      <c r="C16" s="92" t="s">
        <v>59</v>
      </c>
      <c r="D16" s="21"/>
      <c r="E16" s="21" t="s">
        <v>39</v>
      </c>
      <c r="F16" s="25" t="s">
        <v>60</v>
      </c>
      <c r="G16" s="26" t="s">
        <v>41</v>
      </c>
      <c r="H16" s="27">
        <v>3933</v>
      </c>
      <c r="I16" s="67"/>
      <c r="J16" s="68">
        <v>2000</v>
      </c>
      <c r="K16" s="34" t="s">
        <v>61</v>
      </c>
      <c r="L16" s="69">
        <f t="shared" si="1"/>
        <v>12</v>
      </c>
      <c r="M16" s="69">
        <f t="shared" si="2"/>
        <v>12.5</v>
      </c>
      <c r="N16" s="72" t="s">
        <v>43</v>
      </c>
      <c r="O16" s="71">
        <f t="shared" ref="O16:O21" si="3">0.7*0.26*0.205</f>
        <v>0.03731</v>
      </c>
    </row>
    <row r="17" s="2" customFormat="1" customHeight="1" spans="1:15">
      <c r="A17" s="28"/>
      <c r="B17" s="29"/>
      <c r="C17" s="38"/>
      <c r="D17" s="28"/>
      <c r="E17" s="28"/>
      <c r="F17" s="25"/>
      <c r="G17" s="32"/>
      <c r="H17" s="33"/>
      <c r="I17" s="67">
        <v>50</v>
      </c>
      <c r="J17" s="68">
        <f>H16-J16+I17</f>
        <v>1983</v>
      </c>
      <c r="K17" s="34" t="s">
        <v>62</v>
      </c>
      <c r="L17" s="69">
        <f t="shared" si="1"/>
        <v>11.898</v>
      </c>
      <c r="M17" s="69">
        <f t="shared" si="2"/>
        <v>12.398</v>
      </c>
      <c r="N17" s="72" t="s">
        <v>43</v>
      </c>
      <c r="O17" s="71">
        <f t="shared" si="3"/>
        <v>0.03731</v>
      </c>
    </row>
    <row r="18" s="2" customFormat="1" customHeight="1" spans="1:15">
      <c r="A18" s="28"/>
      <c r="B18" s="29"/>
      <c r="C18" s="92" t="s">
        <v>63</v>
      </c>
      <c r="D18" s="28"/>
      <c r="E18" s="28"/>
      <c r="F18" s="25"/>
      <c r="G18" s="26" t="s">
        <v>46</v>
      </c>
      <c r="H18" s="27">
        <v>6049</v>
      </c>
      <c r="I18" s="67"/>
      <c r="J18" s="68">
        <v>2000</v>
      </c>
      <c r="K18" s="34" t="s">
        <v>64</v>
      </c>
      <c r="L18" s="69">
        <f t="shared" si="1"/>
        <v>12</v>
      </c>
      <c r="M18" s="69">
        <f t="shared" si="2"/>
        <v>12.5</v>
      </c>
      <c r="N18" s="72" t="s">
        <v>43</v>
      </c>
      <c r="O18" s="71">
        <f t="shared" si="3"/>
        <v>0.03731</v>
      </c>
    </row>
    <row r="19" s="2" customFormat="1" customHeight="1" spans="1:15">
      <c r="A19" s="28"/>
      <c r="B19" s="29"/>
      <c r="C19" s="38"/>
      <c r="D19" s="28"/>
      <c r="E19" s="28"/>
      <c r="F19" s="25"/>
      <c r="G19" s="32"/>
      <c r="H19" s="33"/>
      <c r="I19" s="67"/>
      <c r="J19" s="68">
        <v>2000</v>
      </c>
      <c r="K19" s="34" t="s">
        <v>65</v>
      </c>
      <c r="L19" s="69">
        <f t="shared" si="1"/>
        <v>12</v>
      </c>
      <c r="M19" s="69">
        <f t="shared" si="2"/>
        <v>12.5</v>
      </c>
      <c r="N19" s="72" t="s">
        <v>43</v>
      </c>
      <c r="O19" s="71">
        <f t="shared" si="3"/>
        <v>0.03731</v>
      </c>
    </row>
    <row r="20" s="2" customFormat="1" customHeight="1" spans="1:15">
      <c r="A20" s="28"/>
      <c r="B20" s="29"/>
      <c r="C20" s="38"/>
      <c r="D20" s="28"/>
      <c r="E20" s="28"/>
      <c r="F20" s="25"/>
      <c r="G20" s="32"/>
      <c r="H20" s="33"/>
      <c r="I20" s="67">
        <v>60</v>
      </c>
      <c r="J20" s="68">
        <f>H18-4000+I20</f>
        <v>2109</v>
      </c>
      <c r="K20" s="34" t="s">
        <v>66</v>
      </c>
      <c r="L20" s="69">
        <f t="shared" si="1"/>
        <v>12.654</v>
      </c>
      <c r="M20" s="69">
        <f t="shared" si="2"/>
        <v>13.154</v>
      </c>
      <c r="N20" s="72" t="s">
        <v>43</v>
      </c>
      <c r="O20" s="71">
        <f t="shared" si="3"/>
        <v>0.03731</v>
      </c>
    </row>
    <row r="21" s="2" customFormat="1" customHeight="1" spans="1:15">
      <c r="A21" s="28"/>
      <c r="B21" s="29"/>
      <c r="C21" s="92" t="s">
        <v>67</v>
      </c>
      <c r="D21" s="28"/>
      <c r="E21" s="28"/>
      <c r="F21" s="25"/>
      <c r="G21" s="26" t="s">
        <v>52</v>
      </c>
      <c r="H21" s="27">
        <v>2982</v>
      </c>
      <c r="I21" s="67"/>
      <c r="J21" s="68">
        <v>2000</v>
      </c>
      <c r="K21" s="34" t="s">
        <v>68</v>
      </c>
      <c r="L21" s="69">
        <f t="shared" si="1"/>
        <v>12</v>
      </c>
      <c r="M21" s="69">
        <f t="shared" si="2"/>
        <v>12.5</v>
      </c>
      <c r="N21" s="72" t="s">
        <v>43</v>
      </c>
      <c r="O21" s="71">
        <f t="shared" si="3"/>
        <v>0.03731</v>
      </c>
    </row>
    <row r="22" s="2" customFormat="1" customHeight="1" spans="1:15">
      <c r="A22" s="28"/>
      <c r="B22" s="29"/>
      <c r="C22" s="38"/>
      <c r="D22" s="28"/>
      <c r="E22" s="28"/>
      <c r="F22" s="25"/>
      <c r="G22" s="32"/>
      <c r="H22" s="33"/>
      <c r="I22" s="67">
        <v>30</v>
      </c>
      <c r="J22" s="68">
        <f>H21-J21+I22</f>
        <v>1012</v>
      </c>
      <c r="K22" s="34" t="s">
        <v>69</v>
      </c>
      <c r="L22" s="69">
        <f t="shared" si="1"/>
        <v>6.072</v>
      </c>
      <c r="M22" s="69">
        <f t="shared" si="2"/>
        <v>6.572</v>
      </c>
      <c r="N22" s="73" t="s">
        <v>50</v>
      </c>
      <c r="O22" s="64">
        <f>0.7*0.16*0.185</f>
        <v>0.02072</v>
      </c>
    </row>
    <row r="23" s="2" customFormat="1" ht="28" customHeight="1" spans="1:15">
      <c r="A23" s="28"/>
      <c r="B23" s="29"/>
      <c r="C23" s="93" t="s">
        <v>70</v>
      </c>
      <c r="D23" s="28"/>
      <c r="E23" s="28"/>
      <c r="F23" s="25"/>
      <c r="G23" s="35" t="s">
        <v>56</v>
      </c>
      <c r="H23" s="36">
        <v>1038</v>
      </c>
      <c r="I23" s="67">
        <v>30</v>
      </c>
      <c r="J23" s="68">
        <f>H23+I23</f>
        <v>1068</v>
      </c>
      <c r="K23" s="34" t="s">
        <v>71</v>
      </c>
      <c r="L23" s="69">
        <f t="shared" si="1"/>
        <v>6.408</v>
      </c>
      <c r="M23" s="69">
        <f t="shared" si="2"/>
        <v>6.908</v>
      </c>
      <c r="N23" s="73" t="s">
        <v>50</v>
      </c>
      <c r="O23" s="64">
        <f>0.7*0.16*0.185</f>
        <v>0.02072</v>
      </c>
    </row>
    <row r="24" s="2" customFormat="1" customHeight="1" spans="1:15">
      <c r="A24" s="21" t="s">
        <v>36</v>
      </c>
      <c r="B24" s="22" t="s">
        <v>72</v>
      </c>
      <c r="C24" s="90" t="s">
        <v>73</v>
      </c>
      <c r="D24" s="21"/>
      <c r="E24" s="24" t="s">
        <v>39</v>
      </c>
      <c r="F24" s="25" t="s">
        <v>74</v>
      </c>
      <c r="G24" s="26" t="s">
        <v>41</v>
      </c>
      <c r="H24" s="27">
        <v>3903</v>
      </c>
      <c r="I24" s="67"/>
      <c r="J24" s="68">
        <v>2000</v>
      </c>
      <c r="K24" s="34" t="s">
        <v>75</v>
      </c>
      <c r="L24" s="69">
        <f t="shared" si="1"/>
        <v>12</v>
      </c>
      <c r="M24" s="69">
        <f t="shared" si="2"/>
        <v>12.5</v>
      </c>
      <c r="N24" s="72" t="s">
        <v>43</v>
      </c>
      <c r="O24" s="71">
        <f>0.7*0.26*0.205</f>
        <v>0.03731</v>
      </c>
    </row>
    <row r="25" s="2" customFormat="1" customHeight="1" spans="1:15">
      <c r="A25" s="28"/>
      <c r="B25" s="29"/>
      <c r="C25" s="30"/>
      <c r="D25" s="28"/>
      <c r="E25" s="31"/>
      <c r="F25" s="25"/>
      <c r="G25" s="32"/>
      <c r="H25" s="33"/>
      <c r="I25" s="67">
        <v>50</v>
      </c>
      <c r="J25" s="68">
        <f>H24-J24+I25</f>
        <v>1953</v>
      </c>
      <c r="K25" s="34" t="s">
        <v>76</v>
      </c>
      <c r="L25" s="69">
        <f t="shared" si="1"/>
        <v>11.718</v>
      </c>
      <c r="M25" s="69">
        <f t="shared" si="2"/>
        <v>12.218</v>
      </c>
      <c r="N25" s="72" t="s">
        <v>43</v>
      </c>
      <c r="O25" s="71">
        <f>0.7*0.26*0.205</f>
        <v>0.03731</v>
      </c>
    </row>
    <row r="26" s="2" customFormat="1" customHeight="1" spans="1:15">
      <c r="A26" s="28"/>
      <c r="B26" s="29"/>
      <c r="C26" s="90" t="s">
        <v>77</v>
      </c>
      <c r="D26" s="28"/>
      <c r="E26" s="31"/>
      <c r="F26" s="25"/>
      <c r="G26" s="26" t="s">
        <v>46</v>
      </c>
      <c r="H26" s="27">
        <v>5068</v>
      </c>
      <c r="I26" s="67"/>
      <c r="J26" s="68">
        <v>2000</v>
      </c>
      <c r="K26" s="34" t="s">
        <v>78</v>
      </c>
      <c r="L26" s="69">
        <f t="shared" si="1"/>
        <v>12</v>
      </c>
      <c r="M26" s="69">
        <f t="shared" si="2"/>
        <v>12.5</v>
      </c>
      <c r="N26" s="72" t="s">
        <v>43</v>
      </c>
      <c r="O26" s="71">
        <f>0.7*0.26*0.205</f>
        <v>0.03731</v>
      </c>
    </row>
    <row r="27" s="2" customFormat="1" customHeight="1" spans="1:15">
      <c r="A27" s="28"/>
      <c r="B27" s="29"/>
      <c r="C27" s="30"/>
      <c r="D27" s="28"/>
      <c r="E27" s="31"/>
      <c r="F27" s="25"/>
      <c r="G27" s="32"/>
      <c r="H27" s="33"/>
      <c r="I27" s="67"/>
      <c r="J27" s="68">
        <v>2000</v>
      </c>
      <c r="K27" s="34" t="s">
        <v>79</v>
      </c>
      <c r="L27" s="69">
        <f t="shared" si="1"/>
        <v>12</v>
      </c>
      <c r="M27" s="69">
        <f t="shared" si="2"/>
        <v>12.5</v>
      </c>
      <c r="N27" s="72" t="s">
        <v>43</v>
      </c>
      <c r="O27" s="71">
        <f>0.7*0.26*0.205</f>
        <v>0.03731</v>
      </c>
    </row>
    <row r="28" s="2" customFormat="1" customHeight="1" spans="1:15">
      <c r="A28" s="28"/>
      <c r="B28" s="29"/>
      <c r="C28" s="30"/>
      <c r="D28" s="28"/>
      <c r="E28" s="31"/>
      <c r="F28" s="25"/>
      <c r="G28" s="32"/>
      <c r="H28" s="33"/>
      <c r="I28" s="67">
        <v>50</v>
      </c>
      <c r="J28" s="68">
        <f>H26-4000+I28</f>
        <v>1118</v>
      </c>
      <c r="K28" s="34" t="s">
        <v>80</v>
      </c>
      <c r="L28" s="69">
        <f t="shared" si="1"/>
        <v>6.708</v>
      </c>
      <c r="M28" s="69">
        <f t="shared" si="2"/>
        <v>7.208</v>
      </c>
      <c r="N28" s="73" t="s">
        <v>50</v>
      </c>
      <c r="O28" s="64">
        <f t="shared" ref="O28:O31" si="4">0.7*0.16*0.185</f>
        <v>0.02072</v>
      </c>
    </row>
    <row r="29" s="2" customFormat="1" customHeight="1" spans="1:15">
      <c r="A29" s="28"/>
      <c r="B29" s="29"/>
      <c r="C29" s="90" t="s">
        <v>81</v>
      </c>
      <c r="D29" s="28"/>
      <c r="E29" s="31"/>
      <c r="F29" s="25"/>
      <c r="G29" s="26" t="s">
        <v>52</v>
      </c>
      <c r="H29" s="27">
        <v>2951</v>
      </c>
      <c r="I29" s="67"/>
      <c r="J29" s="68">
        <v>2000</v>
      </c>
      <c r="K29" s="34" t="s">
        <v>82</v>
      </c>
      <c r="L29" s="69">
        <f t="shared" si="1"/>
        <v>12</v>
      </c>
      <c r="M29" s="69">
        <f t="shared" si="2"/>
        <v>12.5</v>
      </c>
      <c r="N29" s="72" t="s">
        <v>43</v>
      </c>
      <c r="O29" s="71">
        <f>0.7*0.26*0.205</f>
        <v>0.03731</v>
      </c>
    </row>
    <row r="30" s="2" customFormat="1" customHeight="1" spans="1:15">
      <c r="A30" s="28"/>
      <c r="B30" s="29"/>
      <c r="C30" s="30"/>
      <c r="D30" s="28"/>
      <c r="E30" s="31"/>
      <c r="F30" s="25"/>
      <c r="G30" s="32"/>
      <c r="H30" s="33"/>
      <c r="I30" s="67">
        <v>30</v>
      </c>
      <c r="J30" s="68">
        <f>H29-J29+I30</f>
        <v>981</v>
      </c>
      <c r="K30" s="34" t="s">
        <v>83</v>
      </c>
      <c r="L30" s="69">
        <f t="shared" si="1"/>
        <v>5.886</v>
      </c>
      <c r="M30" s="69">
        <f t="shared" si="2"/>
        <v>6.386</v>
      </c>
      <c r="N30" s="73" t="s">
        <v>50</v>
      </c>
      <c r="O30" s="64">
        <f t="shared" si="4"/>
        <v>0.02072</v>
      </c>
    </row>
    <row r="31" s="2" customFormat="1" ht="34" customHeight="1" spans="1:15">
      <c r="A31" s="28"/>
      <c r="B31" s="29"/>
      <c r="C31" s="91" t="s">
        <v>84</v>
      </c>
      <c r="D31" s="28"/>
      <c r="E31" s="31"/>
      <c r="F31" s="25"/>
      <c r="G31" s="35" t="s">
        <v>56</v>
      </c>
      <c r="H31" s="36">
        <v>1007</v>
      </c>
      <c r="I31" s="67">
        <v>30</v>
      </c>
      <c r="J31" s="68">
        <f>H31+I31</f>
        <v>1037</v>
      </c>
      <c r="K31" s="34" t="s">
        <v>85</v>
      </c>
      <c r="L31" s="69">
        <f t="shared" si="1"/>
        <v>6.222</v>
      </c>
      <c r="M31" s="69">
        <f t="shared" si="2"/>
        <v>6.722</v>
      </c>
      <c r="N31" s="73" t="s">
        <v>50</v>
      </c>
      <c r="O31" s="64">
        <f t="shared" si="4"/>
        <v>0.02072</v>
      </c>
    </row>
    <row r="32" s="2" customFormat="1" ht="17" customHeight="1" spans="1:15">
      <c r="A32" s="21" t="s">
        <v>36</v>
      </c>
      <c r="B32" s="39" t="s">
        <v>86</v>
      </c>
      <c r="C32" s="22"/>
      <c r="D32" s="22"/>
      <c r="E32" s="24" t="s">
        <v>39</v>
      </c>
      <c r="F32" s="22"/>
      <c r="G32" s="26" t="s">
        <v>41</v>
      </c>
      <c r="H32" s="27">
        <v>11782</v>
      </c>
      <c r="I32" s="74"/>
      <c r="J32" s="75">
        <v>7000</v>
      </c>
      <c r="K32" s="34" t="s">
        <v>87</v>
      </c>
      <c r="L32" s="69">
        <f>J32*0.00222</f>
        <v>15.54</v>
      </c>
      <c r="M32" s="69">
        <f t="shared" si="2"/>
        <v>16.04</v>
      </c>
      <c r="N32" s="72" t="s">
        <v>43</v>
      </c>
      <c r="O32" s="71">
        <f>0.7*0.26*0.205</f>
        <v>0.03731</v>
      </c>
    </row>
    <row r="33" s="2" customFormat="1" ht="17" customHeight="1" spans="1:15">
      <c r="A33" s="28"/>
      <c r="B33" s="40"/>
      <c r="C33" s="29"/>
      <c r="D33" s="29"/>
      <c r="E33" s="31"/>
      <c r="F33" s="29"/>
      <c r="G33" s="32"/>
      <c r="H33" s="33"/>
      <c r="I33" s="74">
        <v>110</v>
      </c>
      <c r="J33" s="75">
        <f>H32-J32+I33</f>
        <v>4892</v>
      </c>
      <c r="K33" s="34" t="s">
        <v>88</v>
      </c>
      <c r="L33" s="69">
        <f t="shared" ref="L33:L39" si="5">J33*0.00222</f>
        <v>10.86024</v>
      </c>
      <c r="M33" s="69">
        <f t="shared" si="2"/>
        <v>11.36024</v>
      </c>
      <c r="N33" s="72" t="s">
        <v>43</v>
      </c>
      <c r="O33" s="71">
        <f>0.7*0.26*0.205</f>
        <v>0.03731</v>
      </c>
    </row>
    <row r="34" s="2" customFormat="1" ht="17" customHeight="1" spans="1:15">
      <c r="A34" s="28"/>
      <c r="B34" s="40"/>
      <c r="C34" s="29"/>
      <c r="D34" s="29"/>
      <c r="E34" s="31"/>
      <c r="F34" s="29"/>
      <c r="G34" s="26" t="s">
        <v>46</v>
      </c>
      <c r="H34" s="27">
        <v>16072</v>
      </c>
      <c r="I34" s="74"/>
      <c r="J34" s="75">
        <v>7000</v>
      </c>
      <c r="K34" s="34" t="s">
        <v>89</v>
      </c>
      <c r="L34" s="69">
        <f t="shared" si="5"/>
        <v>15.54</v>
      </c>
      <c r="M34" s="69">
        <f t="shared" si="2"/>
        <v>16.04</v>
      </c>
      <c r="N34" s="72" t="s">
        <v>43</v>
      </c>
      <c r="O34" s="71">
        <f>0.7*0.26*0.205</f>
        <v>0.03731</v>
      </c>
    </row>
    <row r="35" s="2" customFormat="1" ht="17" customHeight="1" spans="1:15">
      <c r="A35" s="28"/>
      <c r="B35" s="40"/>
      <c r="C35" s="29"/>
      <c r="D35" s="29"/>
      <c r="E35" s="31"/>
      <c r="F35" s="29"/>
      <c r="G35" s="32"/>
      <c r="H35" s="33"/>
      <c r="I35" s="74"/>
      <c r="J35" s="75">
        <v>7000</v>
      </c>
      <c r="K35" s="34" t="s">
        <v>90</v>
      </c>
      <c r="L35" s="69">
        <f t="shared" si="5"/>
        <v>15.54</v>
      </c>
      <c r="M35" s="69">
        <f t="shared" si="2"/>
        <v>16.04</v>
      </c>
      <c r="N35" s="72" t="s">
        <v>43</v>
      </c>
      <c r="O35" s="71">
        <f>0.7*0.26*0.205</f>
        <v>0.03731</v>
      </c>
    </row>
    <row r="36" s="2" customFormat="1" ht="17" customHeight="1" spans="1:15">
      <c r="A36" s="28"/>
      <c r="B36" s="40"/>
      <c r="C36" s="29"/>
      <c r="D36" s="29"/>
      <c r="E36" s="31"/>
      <c r="F36" s="29"/>
      <c r="G36" s="32"/>
      <c r="H36" s="33"/>
      <c r="I36" s="74">
        <v>160</v>
      </c>
      <c r="J36" s="75">
        <f>H34-14000+I36</f>
        <v>2232</v>
      </c>
      <c r="K36" s="34" t="s">
        <v>91</v>
      </c>
      <c r="L36" s="69">
        <f t="shared" si="5"/>
        <v>4.95504</v>
      </c>
      <c r="M36" s="69">
        <f t="shared" si="2"/>
        <v>5.45504</v>
      </c>
      <c r="N36" s="73" t="s">
        <v>50</v>
      </c>
      <c r="O36" s="64">
        <f t="shared" ref="O36:O39" si="6">0.7*0.16*0.185</f>
        <v>0.02072</v>
      </c>
    </row>
    <row r="37" s="2" customFormat="1" ht="17" customHeight="1" spans="1:15">
      <c r="A37" s="28"/>
      <c r="B37" s="40"/>
      <c r="C37" s="29"/>
      <c r="D37" s="29"/>
      <c r="E37" s="31"/>
      <c r="F37" s="29"/>
      <c r="G37" s="26" t="s">
        <v>52</v>
      </c>
      <c r="H37" s="27">
        <v>8928</v>
      </c>
      <c r="I37" s="74"/>
      <c r="J37" s="75">
        <v>7000</v>
      </c>
      <c r="K37" s="34" t="s">
        <v>92</v>
      </c>
      <c r="L37" s="69">
        <f t="shared" si="5"/>
        <v>15.54</v>
      </c>
      <c r="M37" s="69">
        <f t="shared" si="2"/>
        <v>16.04</v>
      </c>
      <c r="N37" s="72" t="s">
        <v>43</v>
      </c>
      <c r="O37" s="71">
        <f>0.7*0.26*0.205</f>
        <v>0.03731</v>
      </c>
    </row>
    <row r="38" s="2" customFormat="1" ht="17" customHeight="1" spans="1:15">
      <c r="A38" s="28"/>
      <c r="B38" s="40"/>
      <c r="C38" s="29"/>
      <c r="D38" s="29"/>
      <c r="E38" s="31"/>
      <c r="F38" s="29"/>
      <c r="G38" s="32"/>
      <c r="H38" s="33"/>
      <c r="I38" s="74">
        <v>90</v>
      </c>
      <c r="J38" s="75">
        <f>H37-J37+I38</f>
        <v>2018</v>
      </c>
      <c r="K38" s="34" t="s">
        <v>93</v>
      </c>
      <c r="L38" s="69">
        <f t="shared" si="5"/>
        <v>4.47996</v>
      </c>
      <c r="M38" s="69">
        <f t="shared" si="2"/>
        <v>4.97996</v>
      </c>
      <c r="N38" s="73" t="s">
        <v>50</v>
      </c>
      <c r="O38" s="64">
        <f t="shared" si="6"/>
        <v>0.02072</v>
      </c>
    </row>
    <row r="39" s="2" customFormat="1" ht="22" customHeight="1" spans="1:15">
      <c r="A39" s="41"/>
      <c r="B39" s="42"/>
      <c r="C39" s="43"/>
      <c r="D39" s="43"/>
      <c r="E39" s="31"/>
      <c r="F39" s="43"/>
      <c r="G39" s="35" t="s">
        <v>56</v>
      </c>
      <c r="H39" s="36">
        <v>3037</v>
      </c>
      <c r="I39" s="74">
        <v>30</v>
      </c>
      <c r="J39" s="75">
        <f>H39+I39</f>
        <v>3067</v>
      </c>
      <c r="K39" s="34" t="s">
        <v>94</v>
      </c>
      <c r="L39" s="69">
        <f t="shared" si="5"/>
        <v>6.80874</v>
      </c>
      <c r="M39" s="69">
        <f t="shared" si="2"/>
        <v>7.30874</v>
      </c>
      <c r="N39" s="73" t="s">
        <v>50</v>
      </c>
      <c r="O39" s="64">
        <f t="shared" si="6"/>
        <v>0.02072</v>
      </c>
    </row>
    <row r="40" s="2" customFormat="1" ht="46" customHeight="1" spans="1:15">
      <c r="A40" s="44" t="s">
        <v>36</v>
      </c>
      <c r="B40" s="45" t="s">
        <v>95</v>
      </c>
      <c r="C40" s="46"/>
      <c r="D40" s="44"/>
      <c r="E40" s="47" t="s">
        <v>96</v>
      </c>
      <c r="F40" s="25"/>
      <c r="G40" s="48"/>
      <c r="H40" s="49">
        <v>78579</v>
      </c>
      <c r="I40" s="74">
        <v>1000</v>
      </c>
      <c r="J40" s="75">
        <f>H40+I40</f>
        <v>79579</v>
      </c>
      <c r="K40" s="76" t="s">
        <v>97</v>
      </c>
      <c r="L40" s="77">
        <v>11.5</v>
      </c>
      <c r="M40" s="69">
        <f t="shared" si="2"/>
        <v>12</v>
      </c>
      <c r="N40" s="72" t="s">
        <v>98</v>
      </c>
      <c r="O40" s="71">
        <f>0.35*0.35*0.315</f>
        <v>0.0385875</v>
      </c>
    </row>
    <row r="41" s="2" customFormat="1" ht="17" customHeight="1" spans="1:15">
      <c r="A41" s="28"/>
      <c r="B41" s="29"/>
      <c r="C41" s="29"/>
      <c r="D41" s="28"/>
      <c r="E41" s="31"/>
      <c r="F41" s="50"/>
      <c r="G41" s="51"/>
      <c r="H41" s="52"/>
      <c r="I41" s="78"/>
      <c r="J41" s="79"/>
      <c r="K41" s="80"/>
      <c r="L41" s="81"/>
      <c r="M41" s="81"/>
      <c r="N41" s="82"/>
      <c r="O41" s="83"/>
    </row>
    <row r="42" s="2" customFormat="1" ht="19" customHeight="1" spans="1:16">
      <c r="A42" s="53"/>
      <c r="B42" s="54"/>
      <c r="C42" s="54"/>
      <c r="D42" s="53"/>
      <c r="E42" s="53"/>
      <c r="F42" s="55"/>
      <c r="G42" s="56"/>
      <c r="H42" s="57"/>
      <c r="I42" s="84"/>
      <c r="J42" s="57">
        <f>SUM(J8:J40)</f>
        <v>160136</v>
      </c>
      <c r="K42" s="85" t="s">
        <v>99</v>
      </c>
      <c r="L42" s="86">
        <f>SUM(L8:L40)</f>
        <v>342.85198</v>
      </c>
      <c r="M42" s="86">
        <f>SUM(M8:M40)</f>
        <v>359.35198</v>
      </c>
      <c r="N42" s="86"/>
      <c r="O42" s="86">
        <f>SUM(O8:O40)</f>
        <v>1.0666075</v>
      </c>
      <c r="P42" s="87"/>
    </row>
    <row r="43" s="1" customFormat="1" spans="9:13">
      <c r="I43" s="3"/>
      <c r="J43" s="88"/>
      <c r="K43" s="88"/>
      <c r="L43" s="4"/>
      <c r="M43" s="4"/>
    </row>
    <row r="44" s="1" customFormat="1" spans="9:13">
      <c r="I44" s="3"/>
      <c r="L44" s="4"/>
      <c r="M44" s="4"/>
    </row>
    <row r="45" s="1" customFormat="1" spans="9:13">
      <c r="I45" s="60"/>
      <c r="L45" s="4"/>
      <c r="M45" s="4"/>
    </row>
    <row r="46" s="1" customFormat="1" spans="9:13">
      <c r="I46" s="3"/>
      <c r="L46" s="4"/>
      <c r="M46" s="4"/>
    </row>
    <row r="47" s="1" customFormat="1" spans="9:13">
      <c r="I47" s="3"/>
      <c r="L47" s="4"/>
      <c r="M47" s="4"/>
    </row>
    <row r="48" s="1" customFormat="1" spans="9:13">
      <c r="I48" s="3"/>
      <c r="L48" s="4"/>
      <c r="M48" s="4"/>
    </row>
    <row r="49" s="1" customFormat="1" spans="9:13">
      <c r="I49" s="3"/>
      <c r="L49" s="4"/>
      <c r="M49" s="4"/>
    </row>
    <row r="50" s="1" customFormat="1" spans="9:13">
      <c r="I50" s="3"/>
      <c r="L50" s="4"/>
      <c r="M50" s="4"/>
    </row>
  </sheetData>
  <mergeCells count="58">
    <mergeCell ref="A1:N1"/>
    <mergeCell ref="A2:N2"/>
    <mergeCell ref="G3:H3"/>
    <mergeCell ref="G4:H4"/>
    <mergeCell ref="A8:A15"/>
    <mergeCell ref="A16:A23"/>
    <mergeCell ref="A24:A31"/>
    <mergeCell ref="A32:A39"/>
    <mergeCell ref="B8:B15"/>
    <mergeCell ref="B16:B23"/>
    <mergeCell ref="B24:B31"/>
    <mergeCell ref="B32:B39"/>
    <mergeCell ref="C8:C9"/>
    <mergeCell ref="C10:C12"/>
    <mergeCell ref="C13:C14"/>
    <mergeCell ref="C16:C17"/>
    <mergeCell ref="C18:C20"/>
    <mergeCell ref="C21:C22"/>
    <mergeCell ref="C24:C25"/>
    <mergeCell ref="C26:C28"/>
    <mergeCell ref="C29:C30"/>
    <mergeCell ref="C32:C39"/>
    <mergeCell ref="D8:D15"/>
    <mergeCell ref="D16:D23"/>
    <mergeCell ref="D24:D31"/>
    <mergeCell ref="D32:D39"/>
    <mergeCell ref="E8:E15"/>
    <mergeCell ref="E16:E23"/>
    <mergeCell ref="E24:E31"/>
    <mergeCell ref="E32:E39"/>
    <mergeCell ref="F8:F15"/>
    <mergeCell ref="F16:F23"/>
    <mergeCell ref="F24:F31"/>
    <mergeCell ref="F32:F39"/>
    <mergeCell ref="G8:G9"/>
    <mergeCell ref="G10:G12"/>
    <mergeCell ref="G13:G14"/>
    <mergeCell ref="G16:G17"/>
    <mergeCell ref="G18:G20"/>
    <mergeCell ref="G21:G22"/>
    <mergeCell ref="G24:G25"/>
    <mergeCell ref="G26:G28"/>
    <mergeCell ref="G29:G30"/>
    <mergeCell ref="G32:G33"/>
    <mergeCell ref="G34:G36"/>
    <mergeCell ref="G37:G38"/>
    <mergeCell ref="H8:H9"/>
    <mergeCell ref="H10:H12"/>
    <mergeCell ref="H13:H14"/>
    <mergeCell ref="H16:H17"/>
    <mergeCell ref="H18:H20"/>
    <mergeCell ref="H21:H22"/>
    <mergeCell ref="H24:H25"/>
    <mergeCell ref="H26:H28"/>
    <mergeCell ref="H29:H30"/>
    <mergeCell ref="H32:H33"/>
    <mergeCell ref="H34:H36"/>
    <mergeCell ref="H37:H38"/>
  </mergeCells>
  <printOptions horizontalCentered="1" verticalCentered="1"/>
  <pageMargins left="0.00347222222222222" right="0.00347222222222222" top="0.00347222222222222" bottom="0.00347222222222222" header="0.5" footer="0.5"/>
  <pageSetup paperSize="8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37" sqref="G3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新悦服装送货单</vt:lpstr>
      <vt:lpstr>宇豪服饰送货单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2026-01-23T10:26:19Z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0DF75192325C4DA2B7AB2FF497CBB6DA_13</vt:lpwstr>
  </property>
  <property fmtid="{D5CDD505-2E9C-101B-9397-08002B2CF9AE}" pid="4" name="CalculationRule">
    <vt:i4>0</vt:i4>
  </property>
</Properties>
</file>