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1ES25165 RPG" sheetId="4" r:id="rId1"/>
    <sheet name="Sheet1" sheetId="5" r:id="rId2"/>
  </sheets>
  <externalReferences>
    <externalReference r:id="rId3"/>
  </externalReferences>
  <definedNames>
    <definedName name="Gender">[1]LUT!$I$1:$BI$1</definedName>
    <definedName name="_xlnm.Print_Area" localSheetId="0">'1ES25165 RPG'!$A$1:$O$16</definedName>
  </definedNames>
  <calcPr calcId="144525"/>
</workbook>
</file>

<file path=xl/sharedStrings.xml><?xml version="1.0" encoding="utf-8"?>
<sst xmlns="http://schemas.openxmlformats.org/spreadsheetml/2006/main" count="61" uniqueCount="48">
  <si>
    <t>Relay Packaging Group ( Global )</t>
  </si>
  <si>
    <t>（Packaging Delivery List）</t>
  </si>
  <si>
    <r>
      <rPr>
        <b/>
        <sz val="11"/>
        <rFont val="Calibri"/>
        <charset val="134"/>
      </rPr>
      <t xml:space="preserve">Shipping Date </t>
    </r>
    <r>
      <rPr>
        <b/>
        <sz val="11"/>
        <rFont val="宋体"/>
        <charset val="134"/>
      </rPr>
      <t>发货日期</t>
    </r>
    <r>
      <rPr>
        <b/>
        <sz val="11"/>
        <rFont val="Calibri"/>
        <charset val="134"/>
      </rPr>
      <t>:</t>
    </r>
  </si>
  <si>
    <t>2026.3.20</t>
  </si>
  <si>
    <t>快递单号：</t>
  </si>
  <si>
    <t>SF1561562303721</t>
  </si>
  <si>
    <r>
      <rPr>
        <b/>
        <sz val="11"/>
        <rFont val="宋体"/>
        <charset val="134"/>
      </rPr>
      <t>上海市闵行区普旺路</t>
    </r>
    <r>
      <rPr>
        <b/>
        <sz val="11"/>
        <rFont val="Calibri"/>
        <charset val="134"/>
      </rPr>
      <t>388</t>
    </r>
    <r>
      <rPr>
        <b/>
        <sz val="11"/>
        <rFont val="宋体"/>
        <charset val="134"/>
      </rPr>
      <t>弄</t>
    </r>
    <r>
      <rPr>
        <b/>
        <sz val="11"/>
        <rFont val="Calibri"/>
        <charset val="134"/>
      </rPr>
      <t>D1</t>
    </r>
    <r>
      <rPr>
        <b/>
        <sz val="11"/>
        <rFont val="宋体"/>
        <charset val="134"/>
      </rPr>
      <t>号楼</t>
    </r>
    <r>
      <rPr>
        <b/>
        <sz val="11"/>
        <rFont val="Calibri"/>
        <charset val="134"/>
      </rPr>
      <t>08</t>
    </r>
    <r>
      <rPr>
        <b/>
        <sz val="11"/>
        <rFont val="宋体"/>
        <charset val="134"/>
      </rPr>
      <t>层</t>
    </r>
    <r>
      <rPr>
        <b/>
        <sz val="11"/>
        <rFont val="Calibri"/>
        <charset val="134"/>
      </rPr>
      <t xml:space="preserve">801  </t>
    </r>
    <r>
      <rPr>
        <b/>
        <sz val="11"/>
        <rFont val="宋体"/>
        <charset val="134"/>
      </rPr>
      <t>和文芳</t>
    </r>
    <r>
      <rPr>
        <b/>
        <sz val="11"/>
        <rFont val="Calibri"/>
        <charset val="134"/>
      </rPr>
      <t xml:space="preserve">  18213276952</t>
    </r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</si>
  <si>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</si>
  <si>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</si>
  <si>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</si>
  <si>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</si>
  <si>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</si>
  <si>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</si>
  <si>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</si>
  <si>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</si>
  <si>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</si>
  <si>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</si>
  <si>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</si>
  <si>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</si>
  <si>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</si>
  <si>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</si>
  <si>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t>订单号</t>
  </si>
  <si>
    <t>产品型号</t>
  </si>
  <si>
    <t>款号</t>
  </si>
  <si>
    <t>客户订单号</t>
  </si>
  <si>
    <t>颜色</t>
  </si>
  <si>
    <t>尺码</t>
  </si>
  <si>
    <t>订单数</t>
  </si>
  <si>
    <t>备品数</t>
  </si>
  <si>
    <t>实发数量</t>
  </si>
  <si>
    <t>总箱数</t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</si>
  <si>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</si>
  <si>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</si>
  <si>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t>备注</t>
  </si>
  <si>
    <t>体积</t>
  </si>
  <si>
    <t xml:space="preserve">S26032177 </t>
  </si>
  <si>
    <t>圆贴</t>
  </si>
  <si>
    <t>ZKS95213U</t>
  </si>
  <si>
    <t>ZKS95213U /ZKS95213U/ZKS95213L/ZKS15173A</t>
  </si>
  <si>
    <t>1/4</t>
  </si>
  <si>
    <t>405*300*325mm</t>
  </si>
  <si>
    <t>ZKS95213</t>
  </si>
  <si>
    <t>ZKS15173A</t>
  </si>
  <si>
    <t>ZKS95213L</t>
  </si>
  <si>
    <t>2/4</t>
  </si>
  <si>
    <t>3/4</t>
  </si>
  <si>
    <t>4/4</t>
  </si>
  <si>
    <r>
      <rPr>
        <b/>
        <sz val="10"/>
        <rFont val="Arial"/>
        <charset val="134"/>
      </rPr>
      <t>4</t>
    </r>
    <r>
      <rPr>
        <b/>
        <sz val="10"/>
        <rFont val="宋体"/>
        <charset val="134"/>
      </rPr>
      <t>箱</t>
    </r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</si>
</sst>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_ "/>
    <numFmt numFmtId="179" formatCode="yyyy\-mm\-dd"/>
    <numFmt numFmtId="180" formatCode="0.000_ "/>
    <numFmt numFmtId="181" formatCode="0.00_ "/>
  </numFmts>
  <fonts count="38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0"/>
      <name val="Arial"/>
      <charset val="134"/>
    </font>
    <font>
      <b/>
      <sz val="10"/>
      <name val="宋体"/>
      <charset val="134"/>
    </font>
    <font>
      <b/>
      <sz val="10"/>
      <name val="Arial"/>
      <charset val="0"/>
    </font>
    <font>
      <b/>
      <sz val="11"/>
      <name val="宋体"/>
      <charset val="134"/>
      <scheme val="minor"/>
    </font>
    <font>
      <b/>
      <sz val="10"/>
      <color rgb="FFFF0000"/>
      <name val="宋体"/>
      <charset val="134"/>
    </font>
    <font>
      <b/>
      <sz val="10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/>
    <xf numFmtId="0" fontId="28" fillId="0" borderId="9" applyNumberFormat="0" applyFill="0" applyAlignment="0" applyProtection="0">
      <alignment vertical="center"/>
    </xf>
    <xf numFmtId="0" fontId="0" fillId="0" borderId="0"/>
    <xf numFmtId="0" fontId="29" fillId="0" borderId="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13" borderId="11" applyNumberFormat="0" applyAlignment="0" applyProtection="0">
      <alignment vertical="center"/>
    </xf>
    <xf numFmtId="0" fontId="31" fillId="13" borderId="7" applyNumberFormat="0" applyAlignment="0" applyProtection="0">
      <alignment vertical="center"/>
    </xf>
    <xf numFmtId="0" fontId="32" fillId="14" borderId="12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7" fillId="0" borderId="0">
      <alignment vertical="center"/>
    </xf>
  </cellStyleXfs>
  <cellXfs count="10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>
      <alignment vertical="center"/>
    </xf>
    <xf numFmtId="178" fontId="3" fillId="2" borderId="0" xfId="0" applyNumberFormat="1" applyFont="1" applyFill="1">
      <alignment vertical="center"/>
    </xf>
    <xf numFmtId="0" fontId="3" fillId="0" borderId="0" xfId="0" applyFont="1" applyAlignment="1">
      <alignment horizontal="center" vertical="center"/>
    </xf>
    <xf numFmtId="176" fontId="3" fillId="2" borderId="0" xfId="0" applyNumberFormat="1" applyFont="1" applyFill="1">
      <alignment vertical="center"/>
    </xf>
    <xf numFmtId="0" fontId="3" fillId="2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8" fontId="5" fillId="0" borderId="0" xfId="0" applyNumberFormat="1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8" fontId="4" fillId="2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8" fontId="6" fillId="0" borderId="1" xfId="0" applyNumberFormat="1" applyFont="1" applyBorder="1" applyAlignment="1">
      <alignment horizontal="center" vertical="center"/>
    </xf>
    <xf numFmtId="178" fontId="7" fillId="2" borderId="0" xfId="0" applyNumberFormat="1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178" fontId="6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178" fontId="6" fillId="2" borderId="0" xfId="0" applyNumberFormat="1" applyFont="1" applyFill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3" xfId="51" applyFont="1" applyFill="1" applyBorder="1" applyAlignment="1">
      <alignment horizontal="center" vertical="center" wrapText="1"/>
    </xf>
    <xf numFmtId="179" fontId="8" fillId="0" borderId="3" xfId="51" applyNumberFormat="1" applyFont="1" applyFill="1" applyBorder="1" applyAlignment="1">
      <alignment horizontal="center" vertical="center" wrapText="1"/>
    </xf>
    <xf numFmtId="178" fontId="8" fillId="0" borderId="3" xfId="51" applyNumberFormat="1" applyFont="1" applyFill="1" applyBorder="1" applyAlignment="1">
      <alignment horizontal="center" vertical="center" wrapText="1"/>
    </xf>
    <xf numFmtId="178" fontId="8" fillId="2" borderId="3" xfId="51" applyNumberFormat="1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51" applyFont="1" applyFill="1" applyBorder="1" applyAlignment="1">
      <alignment horizontal="center" vertical="center" wrapText="1"/>
    </xf>
    <xf numFmtId="15" fontId="9" fillId="0" borderId="3" xfId="51" applyNumberFormat="1" applyFont="1" applyFill="1" applyBorder="1" applyAlignment="1">
      <alignment horizontal="center" vertical="center" wrapText="1"/>
    </xf>
    <xf numFmtId="49" fontId="9" fillId="0" borderId="3" xfId="51" applyNumberFormat="1" applyFont="1" applyFill="1" applyBorder="1" applyAlignment="1">
      <alignment horizontal="center" vertical="center" wrapText="1"/>
    </xf>
    <xf numFmtId="178" fontId="9" fillId="0" borderId="3" xfId="51" applyNumberFormat="1" applyFont="1" applyFill="1" applyBorder="1" applyAlignment="1">
      <alignment horizontal="center" vertical="center" wrapText="1"/>
    </xf>
    <xf numFmtId="178" fontId="9" fillId="2" borderId="3" xfId="51" applyNumberFormat="1" applyFont="1" applyFill="1" applyBorder="1" applyAlignment="1">
      <alignment horizontal="center" vertical="center" wrapText="1"/>
    </xf>
    <xf numFmtId="15" fontId="8" fillId="0" borderId="3" xfId="51" applyNumberFormat="1" applyFont="1" applyFill="1" applyBorder="1" applyAlignment="1">
      <alignment horizontal="center" vertical="center" wrapText="1"/>
    </xf>
    <xf numFmtId="49" fontId="8" fillId="0" borderId="3" xfId="51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9" fillId="0" borderId="4" xfId="51" applyFont="1" applyFill="1" applyBorder="1" applyAlignment="1">
      <alignment horizontal="center" vertical="center" wrapText="1"/>
    </xf>
    <xf numFmtId="15" fontId="8" fillId="0" borderId="4" xfId="51" applyNumberFormat="1" applyFont="1" applyFill="1" applyBorder="1" applyAlignment="1">
      <alignment horizontal="center" vertical="center" wrapText="1"/>
    </xf>
    <xf numFmtId="49" fontId="8" fillId="0" borderId="4" xfId="51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 wrapText="1"/>
    </xf>
    <xf numFmtId="15" fontId="8" fillId="0" borderId="5" xfId="51" applyNumberFormat="1" applyFont="1" applyFill="1" applyBorder="1" applyAlignment="1">
      <alignment horizontal="center" vertical="center" wrapText="1"/>
    </xf>
    <xf numFmtId="49" fontId="8" fillId="0" borderId="5" xfId="51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6" xfId="51" applyFont="1" applyFill="1" applyBorder="1" applyAlignment="1">
      <alignment horizontal="center" vertical="center" wrapText="1"/>
    </xf>
    <xf numFmtId="15" fontId="8" fillId="0" borderId="6" xfId="51" applyNumberFormat="1" applyFont="1" applyFill="1" applyBorder="1" applyAlignment="1">
      <alignment horizontal="center" vertical="center" wrapText="1"/>
    </xf>
    <xf numFmtId="49" fontId="8" fillId="0" borderId="6" xfId="51" applyNumberFormat="1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5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178" fontId="8" fillId="2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3" xfId="5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178" fontId="8" fillId="3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vertical="center" wrapText="1"/>
    </xf>
    <xf numFmtId="0" fontId="8" fillId="0" borderId="3" xfId="51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178" fontId="8" fillId="0" borderId="3" xfId="0" applyNumberFormat="1" applyFont="1" applyFill="1" applyBorder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176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77" fontId="6" fillId="2" borderId="0" xfId="0" applyNumberFormat="1" applyFont="1" applyFill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0" fontId="11" fillId="0" borderId="0" xfId="0" applyFont="1" applyAlignment="1">
      <alignment horizontal="center" vertical="center"/>
    </xf>
    <xf numFmtId="176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horizontal="center" vertical="center"/>
    </xf>
    <xf numFmtId="176" fontId="8" fillId="2" borderId="3" xfId="51" applyNumberFormat="1" applyFont="1" applyFill="1" applyBorder="1" applyAlignment="1">
      <alignment horizontal="center" vertical="center" wrapText="1"/>
    </xf>
    <xf numFmtId="177" fontId="9" fillId="2" borderId="3" xfId="0" applyNumberFormat="1" applyFont="1" applyFill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 wrapText="1"/>
    </xf>
    <xf numFmtId="177" fontId="12" fillId="0" borderId="0" xfId="0" applyNumberFormat="1" applyFont="1" applyAlignment="1">
      <alignment horizontal="center" vertical="center" wrapText="1"/>
    </xf>
    <xf numFmtId="176" fontId="9" fillId="2" borderId="3" xfId="51" applyNumberFormat="1" applyFont="1" applyFill="1" applyBorder="1" applyAlignment="1">
      <alignment horizontal="center" vertical="center" wrapText="1"/>
    </xf>
    <xf numFmtId="0" fontId="9" fillId="2" borderId="3" xfId="5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8" fillId="2" borderId="4" xfId="51" applyFont="1" applyFill="1" applyBorder="1" applyAlignment="1">
      <alignment horizontal="center" vertical="center" wrapText="1"/>
    </xf>
    <xf numFmtId="177" fontId="8" fillId="2" borderId="4" xfId="0" applyNumberFormat="1" applyFont="1" applyFill="1" applyBorder="1" applyAlignment="1">
      <alignment horizontal="center" vertical="center" wrapText="1"/>
    </xf>
    <xf numFmtId="0" fontId="8" fillId="2" borderId="5" xfId="5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8" fillId="2" borderId="6" xfId="51" applyFont="1" applyFill="1" applyBorder="1" applyAlignment="1">
      <alignment horizontal="center" vertical="center" wrapText="1"/>
    </xf>
    <xf numFmtId="177" fontId="8" fillId="2" borderId="6" xfId="0" applyNumberFormat="1" applyFont="1" applyFill="1" applyBorder="1" applyAlignment="1">
      <alignment horizontal="center" vertical="center" wrapText="1"/>
    </xf>
    <xf numFmtId="177" fontId="8" fillId="2" borderId="3" xfId="0" applyNumberFormat="1" applyFont="1" applyFill="1" applyBorder="1" applyAlignment="1">
      <alignment horizontal="center" vertical="center" wrapText="1"/>
    </xf>
    <xf numFmtId="180" fontId="8" fillId="2" borderId="3" xfId="0" applyNumberFormat="1" applyFont="1" applyFill="1" applyBorder="1" applyAlignment="1">
      <alignment horizontal="center" vertical="center" wrapText="1"/>
    </xf>
    <xf numFmtId="177" fontId="8" fillId="0" borderId="3" xfId="0" applyNumberFormat="1" applyFont="1" applyBorder="1" applyAlignment="1">
      <alignment horizontal="center" vertical="center" wrapText="1"/>
    </xf>
    <xf numFmtId="49" fontId="8" fillId="3" borderId="3" xfId="0" applyNumberFormat="1" applyFont="1" applyFill="1" applyBorder="1" applyAlignment="1">
      <alignment horizontal="center" vertical="center"/>
    </xf>
    <xf numFmtId="176" fontId="8" fillId="3" borderId="3" xfId="51" applyNumberFormat="1" applyFont="1" applyFill="1" applyBorder="1" applyAlignment="1">
      <alignment horizontal="center" vertical="center" wrapText="1"/>
    </xf>
    <xf numFmtId="177" fontId="8" fillId="3" borderId="3" xfId="0" applyNumberFormat="1" applyFont="1" applyFill="1" applyBorder="1" applyAlignment="1">
      <alignment horizontal="center" vertical="center" wrapText="1"/>
    </xf>
    <xf numFmtId="177" fontId="13" fillId="0" borderId="0" xfId="0" applyNumberFormat="1" applyFont="1" applyAlignment="1">
      <alignment horizontal="center" vertical="center"/>
    </xf>
    <xf numFmtId="181" fontId="8" fillId="2" borderId="3" xfId="0" applyNumberFormat="1" applyFont="1" applyFill="1" applyBorder="1" applyAlignment="1">
      <alignment horizontal="center" vertical="center"/>
    </xf>
    <xf numFmtId="181" fontId="8" fillId="2" borderId="3" xfId="0" applyNumberFormat="1" applyFont="1" applyFill="1" applyBorder="1" applyAlignment="1">
      <alignment horizontal="center" vertical="center" wrapText="1"/>
    </xf>
    <xf numFmtId="178" fontId="14" fillId="2" borderId="0" xfId="0" applyNumberFormat="1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7" fontId="1" fillId="2" borderId="0" xfId="0" applyNumberFormat="1" applyFont="1" applyFill="1" applyAlignment="1">
      <alignment horizontal="center" vertical="center"/>
    </xf>
    <xf numFmtId="0" fontId="16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257175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257175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257175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257175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9"/>
  <sheetViews>
    <sheetView tabSelected="1" workbookViewId="0">
      <selection activeCell="G14" sqref="G14"/>
    </sheetView>
  </sheetViews>
  <sheetFormatPr defaultColWidth="18" defaultRowHeight="13.5"/>
  <cols>
    <col min="1" max="1" width="11.5" style="3" customWidth="1"/>
    <col min="2" max="2" width="16.25" style="3" customWidth="1"/>
    <col min="3" max="3" width="13.25" style="3" customWidth="1"/>
    <col min="4" max="4" width="20.875" style="3" customWidth="1"/>
    <col min="5" max="5" width="9.75" style="3" customWidth="1"/>
    <col min="6" max="6" width="6.875" style="3" customWidth="1"/>
    <col min="7" max="7" width="12" style="4" customWidth="1"/>
    <col min="8" max="8" width="8.375" style="5" customWidth="1"/>
    <col min="9" max="9" width="9.125" style="5" customWidth="1"/>
    <col min="10" max="10" width="8.375" style="6" customWidth="1"/>
    <col min="11" max="11" width="9.375" style="7" customWidth="1"/>
    <col min="12" max="12" width="10.375" style="7" customWidth="1"/>
    <col min="13" max="13" width="13.75" style="8" customWidth="1"/>
    <col min="14" max="14" width="7.5" style="8" customWidth="1"/>
    <col min="15" max="15" width="9.875" style="3" customWidth="1"/>
    <col min="16" max="16" width="7" style="3" customWidth="1"/>
    <col min="17" max="16384" width="18" style="3"/>
  </cols>
  <sheetData>
    <row r="1" s="1" customFormat="1" ht="40" customHeight="1" spans="1:16">
      <c r="A1" s="9" t="s">
        <v>0</v>
      </c>
      <c r="B1" s="10"/>
      <c r="C1" s="10"/>
      <c r="D1" s="10"/>
      <c r="E1" s="10"/>
      <c r="F1" s="10"/>
      <c r="G1" s="11"/>
      <c r="H1" s="12"/>
      <c r="I1" s="12"/>
      <c r="J1" s="11"/>
      <c r="K1" s="69"/>
      <c r="L1" s="69"/>
      <c r="M1" s="70"/>
      <c r="N1" s="71"/>
      <c r="O1" s="72"/>
      <c r="P1" s="73"/>
    </row>
    <row r="2" s="1" customFormat="1" ht="25.5" spans="1:16">
      <c r="A2" s="13" t="s">
        <v>1</v>
      </c>
      <c r="B2" s="13"/>
      <c r="C2" s="13"/>
      <c r="D2" s="13"/>
      <c r="E2" s="13"/>
      <c r="F2" s="13"/>
      <c r="G2" s="14"/>
      <c r="H2" s="15"/>
      <c r="I2" s="15"/>
      <c r="J2" s="13"/>
      <c r="K2" s="74"/>
      <c r="L2" s="74"/>
      <c r="M2" s="75"/>
      <c r="N2" s="71"/>
      <c r="O2" s="72"/>
      <c r="P2" s="73"/>
    </row>
    <row r="3" s="1" customFormat="1" ht="15.75" spans="1:16">
      <c r="A3" s="16"/>
      <c r="B3" s="16"/>
      <c r="C3" s="16"/>
      <c r="D3" s="16"/>
      <c r="E3" s="17" t="s">
        <v>2</v>
      </c>
      <c r="F3" s="18" t="s">
        <v>3</v>
      </c>
      <c r="G3" s="19"/>
      <c r="H3" s="20"/>
      <c r="I3" s="76"/>
      <c r="J3" s="77"/>
      <c r="K3" s="78"/>
      <c r="L3" s="78"/>
      <c r="M3" s="79"/>
      <c r="N3" s="71"/>
      <c r="O3" s="72"/>
      <c r="P3" s="73"/>
    </row>
    <row r="4" s="1" customFormat="1" ht="19.5" customHeight="1" spans="1:16">
      <c r="A4" s="16"/>
      <c r="B4" s="16"/>
      <c r="C4" s="16"/>
      <c r="D4" s="16"/>
      <c r="E4" s="21" t="s">
        <v>4</v>
      </c>
      <c r="F4" s="22" t="s">
        <v>5</v>
      </c>
      <c r="G4" s="22"/>
      <c r="H4" s="23"/>
      <c r="I4" s="23"/>
      <c r="J4" s="16"/>
      <c r="K4" s="80"/>
      <c r="L4" s="80"/>
      <c r="M4" s="79"/>
      <c r="N4" s="71"/>
      <c r="O4" s="72"/>
      <c r="P4" s="73"/>
    </row>
    <row r="5" s="1" customFormat="1" ht="15" spans="1:16">
      <c r="A5" s="16"/>
      <c r="B5" s="24"/>
      <c r="C5" s="24"/>
      <c r="D5" s="16"/>
      <c r="E5" s="16"/>
      <c r="F5" s="16"/>
      <c r="G5" s="25"/>
      <c r="H5" s="26"/>
      <c r="I5" s="20"/>
      <c r="J5" s="16"/>
      <c r="K5" s="80" t="s">
        <v>6</v>
      </c>
      <c r="L5" s="80"/>
      <c r="M5" s="79"/>
      <c r="N5" s="71"/>
      <c r="O5" s="72"/>
      <c r="P5" s="73"/>
    </row>
    <row r="6" s="2" customFormat="1" ht="15" customHeight="1" spans="1:16">
      <c r="A6" s="27" t="s">
        <v>7</v>
      </c>
      <c r="B6" s="28" t="s">
        <v>8</v>
      </c>
      <c r="C6" s="28" t="s">
        <v>9</v>
      </c>
      <c r="D6" s="28" t="s">
        <v>10</v>
      </c>
      <c r="E6" s="29" t="s">
        <v>11</v>
      </c>
      <c r="F6" s="29" t="s">
        <v>12</v>
      </c>
      <c r="G6" s="30" t="s">
        <v>13</v>
      </c>
      <c r="H6" s="31" t="s">
        <v>14</v>
      </c>
      <c r="I6" s="31" t="s">
        <v>15</v>
      </c>
      <c r="J6" s="39" t="s">
        <v>16</v>
      </c>
      <c r="K6" s="81" t="s">
        <v>17</v>
      </c>
      <c r="L6" s="81" t="s">
        <v>18</v>
      </c>
      <c r="M6" s="53" t="s">
        <v>19</v>
      </c>
      <c r="N6" s="82" t="s">
        <v>20</v>
      </c>
      <c r="O6" s="83"/>
      <c r="P6" s="84"/>
    </row>
    <row r="7" s="2" customFormat="1" ht="24" customHeight="1" spans="1:16">
      <c r="A7" s="32" t="s">
        <v>21</v>
      </c>
      <c r="B7" s="33" t="s">
        <v>22</v>
      </c>
      <c r="C7" s="34" t="s">
        <v>23</v>
      </c>
      <c r="D7" s="34" t="s">
        <v>24</v>
      </c>
      <c r="E7" s="35" t="s">
        <v>25</v>
      </c>
      <c r="F7" s="35" t="s">
        <v>26</v>
      </c>
      <c r="G7" s="36" t="s">
        <v>27</v>
      </c>
      <c r="H7" s="37" t="s">
        <v>28</v>
      </c>
      <c r="I7" s="37" t="s">
        <v>29</v>
      </c>
      <c r="J7" s="35" t="s">
        <v>30</v>
      </c>
      <c r="K7" s="85" t="s">
        <v>31</v>
      </c>
      <c r="L7" s="85" t="s">
        <v>32</v>
      </c>
      <c r="M7" s="86" t="s">
        <v>33</v>
      </c>
      <c r="N7" s="82" t="s">
        <v>34</v>
      </c>
      <c r="O7" s="87" t="s">
        <v>33</v>
      </c>
      <c r="P7" s="84"/>
    </row>
    <row r="8" s="2" customFormat="1" ht="42" customHeight="1" spans="1:16">
      <c r="A8" s="27" t="s">
        <v>35</v>
      </c>
      <c r="B8" s="33" t="s">
        <v>36</v>
      </c>
      <c r="C8" s="27" t="s">
        <v>37</v>
      </c>
      <c r="D8" s="38" t="s">
        <v>38</v>
      </c>
      <c r="E8" s="39"/>
      <c r="F8" s="39"/>
      <c r="G8" s="27">
        <v>72245</v>
      </c>
      <c r="H8" s="31">
        <v>800</v>
      </c>
      <c r="I8" s="31">
        <f>G8+H8</f>
        <v>73045</v>
      </c>
      <c r="J8" s="43" t="s">
        <v>39</v>
      </c>
      <c r="K8" s="81">
        <f>23*0.463</f>
        <v>10.649</v>
      </c>
      <c r="L8" s="81">
        <f t="shared" ref="L8:L13" si="0">K8+0.5</f>
        <v>11.149</v>
      </c>
      <c r="M8" s="88" t="s">
        <v>40</v>
      </c>
      <c r="N8" s="89">
        <f t="shared" ref="N8:N13" si="1">0.405*0.3*0.325</f>
        <v>0.0394875</v>
      </c>
      <c r="O8" s="89"/>
      <c r="P8" s="84"/>
    </row>
    <row r="9" s="2" customFormat="1" ht="47" customHeight="1" spans="1:16">
      <c r="A9" s="27" t="s">
        <v>35</v>
      </c>
      <c r="B9" s="33" t="s">
        <v>36</v>
      </c>
      <c r="C9" s="27" t="s">
        <v>41</v>
      </c>
      <c r="D9" s="38" t="s">
        <v>38</v>
      </c>
      <c r="E9" s="39"/>
      <c r="F9" s="39"/>
      <c r="G9" s="27">
        <v>16068</v>
      </c>
      <c r="H9" s="31">
        <v>200</v>
      </c>
      <c r="I9" s="31">
        <f>G9+H9</f>
        <v>16268</v>
      </c>
      <c r="J9" s="47"/>
      <c r="K9" s="81">
        <f>5*0.463</f>
        <v>2.315</v>
      </c>
      <c r="L9" s="81">
        <f t="shared" si="0"/>
        <v>2.815</v>
      </c>
      <c r="M9" s="90"/>
      <c r="N9" s="91"/>
      <c r="O9" s="91"/>
      <c r="P9" s="84"/>
    </row>
    <row r="10" s="2" customFormat="1" ht="43" customHeight="1" spans="1:16">
      <c r="A10" s="27" t="s">
        <v>35</v>
      </c>
      <c r="B10" s="33" t="s">
        <v>36</v>
      </c>
      <c r="C10" s="27" t="s">
        <v>42</v>
      </c>
      <c r="D10" s="38" t="s">
        <v>38</v>
      </c>
      <c r="E10" s="39"/>
      <c r="F10" s="39"/>
      <c r="G10" s="27">
        <v>33496</v>
      </c>
      <c r="H10" s="31">
        <v>400</v>
      </c>
      <c r="I10" s="31">
        <f>G10+H10</f>
        <v>33896</v>
      </c>
      <c r="J10" s="51"/>
      <c r="K10" s="81">
        <f>11*0.463</f>
        <v>5.093</v>
      </c>
      <c r="L10" s="81">
        <f t="shared" si="0"/>
        <v>5.593</v>
      </c>
      <c r="M10" s="92"/>
      <c r="N10" s="93"/>
      <c r="O10" s="93"/>
      <c r="P10" s="84"/>
    </row>
    <row r="11" s="2" customFormat="1" ht="35" customHeight="1" spans="1:16">
      <c r="A11" s="40" t="s">
        <v>35</v>
      </c>
      <c r="B11" s="41" t="s">
        <v>36</v>
      </c>
      <c r="C11" s="40" t="s">
        <v>43</v>
      </c>
      <c r="D11" s="42" t="s">
        <v>38</v>
      </c>
      <c r="E11" s="43"/>
      <c r="F11" s="43"/>
      <c r="G11" s="40">
        <v>436320</v>
      </c>
      <c r="H11" s="31"/>
      <c r="I11" s="31">
        <v>172800</v>
      </c>
      <c r="J11" s="39" t="s">
        <v>44</v>
      </c>
      <c r="K11" s="81">
        <f>54*0.463</f>
        <v>25.002</v>
      </c>
      <c r="L11" s="81">
        <f t="shared" si="0"/>
        <v>25.502</v>
      </c>
      <c r="M11" s="53" t="s">
        <v>40</v>
      </c>
      <c r="N11" s="94">
        <f t="shared" si="1"/>
        <v>0.0394875</v>
      </c>
      <c r="O11" s="27"/>
      <c r="P11" s="84"/>
    </row>
    <row r="12" s="2" customFormat="1" ht="35" customHeight="1" spans="1:16">
      <c r="A12" s="44"/>
      <c r="B12" s="45"/>
      <c r="C12" s="44"/>
      <c r="D12" s="46"/>
      <c r="E12" s="47"/>
      <c r="F12" s="47"/>
      <c r="G12" s="44"/>
      <c r="H12" s="31"/>
      <c r="I12" s="31">
        <v>172800</v>
      </c>
      <c r="J12" s="39" t="s">
        <v>45</v>
      </c>
      <c r="K12" s="81">
        <f>54*0.463</f>
        <v>25.002</v>
      </c>
      <c r="L12" s="81">
        <f t="shared" si="0"/>
        <v>25.502</v>
      </c>
      <c r="M12" s="53" t="s">
        <v>40</v>
      </c>
      <c r="N12" s="94">
        <f t="shared" si="1"/>
        <v>0.0394875</v>
      </c>
      <c r="O12" s="27"/>
      <c r="P12" s="84"/>
    </row>
    <row r="13" s="2" customFormat="1" ht="35" customHeight="1" spans="1:16">
      <c r="A13" s="48"/>
      <c r="B13" s="49"/>
      <c r="C13" s="48"/>
      <c r="D13" s="50"/>
      <c r="E13" s="51"/>
      <c r="F13" s="51"/>
      <c r="G13" s="48"/>
      <c r="H13" s="31">
        <v>5280</v>
      </c>
      <c r="I13" s="31">
        <f>G11-172800-172800+H13</f>
        <v>96000</v>
      </c>
      <c r="J13" s="39" t="s">
        <v>46</v>
      </c>
      <c r="K13" s="81">
        <f>30*0.463</f>
        <v>13.89</v>
      </c>
      <c r="L13" s="81">
        <f t="shared" si="0"/>
        <v>14.39</v>
      </c>
      <c r="M13" s="53" t="s">
        <v>40</v>
      </c>
      <c r="N13" s="94">
        <f t="shared" si="1"/>
        <v>0.0394875</v>
      </c>
      <c r="O13" s="27"/>
      <c r="P13" s="84"/>
    </row>
    <row r="14" s="2" customFormat="1" ht="43" customHeight="1" spans="1:15">
      <c r="A14" s="52"/>
      <c r="B14" s="53"/>
      <c r="C14" s="53"/>
      <c r="D14" s="52"/>
      <c r="E14" s="30"/>
      <c r="F14" s="54"/>
      <c r="G14" s="55"/>
      <c r="H14" s="56"/>
      <c r="I14" s="56"/>
      <c r="J14" s="39"/>
      <c r="K14" s="81"/>
      <c r="L14" s="81"/>
      <c r="M14" s="52"/>
      <c r="N14" s="95"/>
      <c r="O14" s="96"/>
    </row>
    <row r="15" s="2" customFormat="1" ht="27" customHeight="1" spans="1:16">
      <c r="A15" s="57"/>
      <c r="B15" s="58"/>
      <c r="C15" s="58"/>
      <c r="D15" s="57"/>
      <c r="E15" s="57"/>
      <c r="F15" s="59"/>
      <c r="G15" s="59"/>
      <c r="H15" s="60"/>
      <c r="I15" s="60"/>
      <c r="J15" s="97"/>
      <c r="K15" s="98"/>
      <c r="L15" s="98"/>
      <c r="M15" s="57"/>
      <c r="N15" s="99"/>
      <c r="O15" s="99"/>
      <c r="P15" s="100"/>
    </row>
    <row r="16" s="2" customFormat="1" ht="34" customHeight="1" spans="1:16">
      <c r="A16" s="61"/>
      <c r="B16" s="62"/>
      <c r="C16" s="62"/>
      <c r="D16" s="61"/>
      <c r="E16" s="63"/>
      <c r="F16" s="64"/>
      <c r="G16" s="65"/>
      <c r="H16" s="56"/>
      <c r="I16" s="56">
        <f t="shared" ref="I16:L16" si="2">SUM(I8:I13)</f>
        <v>564809</v>
      </c>
      <c r="J16" s="63" t="s">
        <v>47</v>
      </c>
      <c r="K16" s="101">
        <f t="shared" si="2"/>
        <v>81.951</v>
      </c>
      <c r="L16" s="101">
        <f t="shared" si="2"/>
        <v>84.951</v>
      </c>
      <c r="M16" s="102"/>
      <c r="N16" s="101">
        <f>SUM(N8:N13)</f>
        <v>0.15795</v>
      </c>
      <c r="O16" s="96"/>
      <c r="P16" s="84"/>
    </row>
    <row r="17" s="1" customFormat="1" ht="15" spans="7:16">
      <c r="G17" s="66"/>
      <c r="H17" s="67"/>
      <c r="I17" s="103"/>
      <c r="J17" s="104"/>
      <c r="K17" s="105"/>
      <c r="L17" s="105"/>
      <c r="M17" s="106"/>
      <c r="N17" s="107"/>
      <c r="O17" s="73"/>
      <c r="P17" s="73"/>
    </row>
    <row r="19" s="1" customFormat="1" ht="15" spans="7:16">
      <c r="G19" s="66"/>
      <c r="H19" s="68"/>
      <c r="I19" s="67"/>
      <c r="J19" s="108"/>
      <c r="K19" s="105"/>
      <c r="L19" s="105"/>
      <c r="M19" s="106"/>
      <c r="N19" s="107"/>
      <c r="O19" s="73"/>
      <c r="P19" s="73"/>
    </row>
  </sheetData>
  <mergeCells count="15">
    <mergeCell ref="A1:M1"/>
    <mergeCell ref="A2:M2"/>
    <mergeCell ref="F3:G3"/>
    <mergeCell ref="F4:G4"/>
    <mergeCell ref="A11:A13"/>
    <mergeCell ref="B11:B13"/>
    <mergeCell ref="C11:C13"/>
    <mergeCell ref="D11:D13"/>
    <mergeCell ref="E11:E13"/>
    <mergeCell ref="F11:F13"/>
    <mergeCell ref="G11:G13"/>
    <mergeCell ref="J8:J10"/>
    <mergeCell ref="M8:M10"/>
    <mergeCell ref="N8:N10"/>
    <mergeCell ref="O8:O10"/>
  </mergeCells>
  <printOptions horizontalCentered="1" verticalCentered="1"/>
  <pageMargins left="0.00347222222222222" right="0.00347222222222222" top="0.00347222222222222" bottom="0.00347222222222222" header="0.5" footer="0.5"/>
  <pageSetup paperSize="8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44" sqref="B44"/>
    </sheetView>
  </sheetViews>
  <sheetFormatPr defaultColWidth="1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1ES25165 RPG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2026-03-20T11:11:13Z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