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ZCH97688M 60060770-CSSH" sheetId="4" r:id="rId1"/>
    <sheet name="ZCH97688M 60060771-CSSH" sheetId="6" r:id="rId2"/>
    <sheet name="Sheet1" sheetId="5" r:id="rId3"/>
  </sheets>
  <externalReferences>
    <externalReference r:id="rId4"/>
  </externalReferences>
  <definedNames>
    <definedName name="Gender">[1]LUT!$I$1:$BI$1</definedName>
    <definedName name="_xlnm.Print_Area" localSheetId="0">'ZCH97688M 60060770-CSSH'!$A$1:$O$30</definedName>
  </definedNames>
  <calcPr calcId="144525"/>
</workbook>
</file>

<file path=xl/sharedStrings.xml><?xml version="1.0" encoding="utf-8"?>
<sst xmlns="http://schemas.openxmlformats.org/spreadsheetml/2006/main" count="286" uniqueCount="126">
  <si>
    <t>Relay Packaging Group ( Global )</t>
  </si>
  <si>
    <t>（Packaging Delivery List）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</si>
  <si>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</si>
  <si>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t>2026.3.26</t>
  </si>
  <si>
    <t>车牌：</t>
  </si>
  <si>
    <t>江苏省苏州市常熟市智周路10号 常熟市金恒针纺织有限公司</t>
  </si>
  <si>
    <t xml:space="preserve">张逢雷    15150232487 </t>
  </si>
  <si>
    <t xml:space="preserve">ORDER NR </t>
  </si>
  <si>
    <t>Item Code</t>
  </si>
  <si>
    <t xml:space="preserve">ARTICLE </t>
  </si>
  <si>
    <t>Style number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</si>
  <si>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</si>
  <si>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</si>
  <si>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</si>
  <si>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</si>
  <si>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</si>
  <si>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</si>
  <si>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</si>
  <si>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</si>
  <si>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</si>
  <si>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CBM</t>
  </si>
  <si>
    <r>
      <rPr>
        <b/>
        <sz val="10"/>
        <rFont val="宋体"/>
        <charset val="134"/>
      </rPr>
      <t>订单号</t>
    </r>
  </si>
  <si>
    <t>产品型号</t>
  </si>
  <si>
    <r>
      <rPr>
        <b/>
        <sz val="10"/>
        <rFont val="宋体"/>
        <charset val="134"/>
      </rPr>
      <t>款号</t>
    </r>
  </si>
  <si>
    <t>客户订单号</t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</si>
  <si>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</si>
  <si>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</si>
  <si>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</si>
  <si>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</si>
  <si>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</si>
  <si>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t>总箱数</t>
  </si>
  <si>
    <r>
      <rPr>
        <sz val="10"/>
        <rFont val="宋体"/>
        <charset val="134"/>
      </rPr>
      <t>净重（公斤</t>
    </r>
    <r>
      <rPr>
        <sz val="10"/>
        <rFont val="Arial"/>
        <charset val="134"/>
      </rPr>
      <t>)</t>
    </r>
  </si>
  <si>
    <r>
      <rPr>
        <sz val="10"/>
        <rFont val="宋体"/>
        <charset val="134"/>
      </rPr>
      <t>毛重（公斤</t>
    </r>
    <r>
      <rPr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</si>
  <si>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</si>
  <si>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体积</t>
  </si>
  <si>
    <t>备注</t>
  </si>
  <si>
    <t xml:space="preserve">S26031655 </t>
  </si>
  <si>
    <r>
      <rPr>
        <sz val="10"/>
        <rFont val="宋体"/>
        <charset val="134"/>
      </rPr>
      <t>合成纸腰封</t>
    </r>
    <r>
      <rPr>
        <sz val="10"/>
        <rFont val="Arial"/>
        <charset val="134"/>
      </rPr>
      <t xml:space="preserve">     </t>
    </r>
  </si>
  <si>
    <t xml:space="preserve">CSSH18019477A </t>
  </si>
  <si>
    <t xml:space="preserve">ZCH97688M
60060770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</si>
  <si>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黑色</t>
    </r>
    <r>
      <rPr>
        <sz val="10"/>
        <rFont val="Arial"/>
        <charset val="134"/>
      </rPr>
      <t xml:space="preserve">  '001 </t>
    </r>
  </si>
  <si>
    <t>CH</t>
  </si>
  <si>
    <t>1/3</t>
  </si>
  <si>
    <t>700*260*205mm</t>
  </si>
  <si>
    <t>M</t>
  </si>
  <si>
    <t>G</t>
  </si>
  <si>
    <t>EG</t>
  </si>
  <si>
    <t xml:space="preserve">CSSH18019477D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</si>
  <si>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酒红色</t>
    </r>
    <r>
      <rPr>
        <sz val="10"/>
        <rFont val="Arial"/>
        <charset val="134"/>
      </rPr>
      <t xml:space="preserve">  '580</t>
    </r>
  </si>
  <si>
    <t xml:space="preserve">CSSH18019477C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</si>
  <si>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米白</t>
    </r>
    <r>
      <rPr>
        <sz val="10"/>
        <rFont val="Arial"/>
        <charset val="134"/>
      </rPr>
      <t xml:space="preserve">  '277</t>
    </r>
  </si>
  <si>
    <t>2/3</t>
  </si>
  <si>
    <t xml:space="preserve">CSSH18019477B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</si>
  <si>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蓝色</t>
    </r>
    <r>
      <rPr>
        <sz val="10"/>
        <rFont val="Arial"/>
        <charset val="134"/>
      </rPr>
      <t xml:space="preserve">  '450</t>
    </r>
  </si>
  <si>
    <t xml:space="preserve">S26031655     </t>
  </si>
  <si>
    <r>
      <rPr>
        <sz val="10"/>
        <rFont val="宋体"/>
        <charset val="134"/>
      </rPr>
      <t>尺码条</t>
    </r>
  </si>
  <si>
    <t>CSSH18019477</t>
  </si>
  <si>
    <t>3/3</t>
  </si>
  <si>
    <t>S26031655</t>
  </si>
  <si>
    <t>圆贴</t>
  </si>
  <si>
    <t>3箱</t>
  </si>
  <si>
    <t>2026.3.25</t>
  </si>
  <si>
    <t>ZCH97688M
60060771</t>
  </si>
  <si>
    <t>1/55</t>
  </si>
  <si>
    <t>第一个板</t>
  </si>
  <si>
    <t>2/55</t>
  </si>
  <si>
    <t>3/55</t>
  </si>
  <si>
    <t>4/55</t>
  </si>
  <si>
    <t>5/55</t>
  </si>
  <si>
    <t>6/55</t>
  </si>
  <si>
    <t>7/55</t>
  </si>
  <si>
    <t>8/55</t>
  </si>
  <si>
    <t>9/55</t>
  </si>
  <si>
    <t>10/55</t>
  </si>
  <si>
    <t>11/55</t>
  </si>
  <si>
    <t>12/55</t>
  </si>
  <si>
    <t>13/55</t>
  </si>
  <si>
    <t>14/55</t>
  </si>
  <si>
    <t>15/55</t>
  </si>
  <si>
    <t>16/55</t>
  </si>
  <si>
    <t>17/55</t>
  </si>
  <si>
    <t>18/55</t>
  </si>
  <si>
    <t>19/55</t>
  </si>
  <si>
    <t>20/55</t>
  </si>
  <si>
    <t>ZCH97688M
60060771</t>
  </si>
  <si>
    <t>21/55</t>
  </si>
  <si>
    <t>22/55</t>
  </si>
  <si>
    <t>23/55</t>
  </si>
  <si>
    <t>24/55</t>
  </si>
  <si>
    <t>25/55</t>
  </si>
  <si>
    <t>26/55</t>
  </si>
  <si>
    <t>27/55</t>
  </si>
  <si>
    <t>28/55</t>
  </si>
  <si>
    <t>第二个板</t>
  </si>
  <si>
    <t>29/55</t>
  </si>
  <si>
    <t>30/55</t>
  </si>
  <si>
    <t>31/55</t>
  </si>
  <si>
    <t>32/55</t>
  </si>
  <si>
    <t>33/55</t>
  </si>
  <si>
    <t>34/55</t>
  </si>
  <si>
    <t>35/55</t>
  </si>
  <si>
    <t>36/55</t>
  </si>
  <si>
    <t>37/55</t>
  </si>
  <si>
    <t>38/55</t>
  </si>
  <si>
    <t>39/55</t>
  </si>
  <si>
    <t>40/55</t>
  </si>
  <si>
    <t>尺码条</t>
  </si>
  <si>
    <t>41/55</t>
  </si>
  <si>
    <t>760*260*205mm</t>
  </si>
  <si>
    <t>42/55</t>
  </si>
  <si>
    <t>43/55</t>
  </si>
  <si>
    <t>44/55</t>
  </si>
  <si>
    <t>45/55</t>
  </si>
  <si>
    <t>46/55</t>
  </si>
  <si>
    <t>47/55</t>
  </si>
  <si>
    <t>48/55</t>
  </si>
  <si>
    <t>49/55</t>
  </si>
  <si>
    <t>50/55</t>
  </si>
  <si>
    <t>51/55</t>
  </si>
  <si>
    <t>52/55</t>
  </si>
  <si>
    <t>53/55</t>
  </si>
  <si>
    <t>54/55</t>
  </si>
  <si>
    <t>700*160*185mm</t>
  </si>
  <si>
    <t>55/55</t>
  </si>
  <si>
    <t>405*300*325mm</t>
  </si>
  <si>
    <t>55箱</t>
  </si>
</sst>
</file>

<file path=xl/styles.xml><?xml version="1.0" encoding="utf-8"?>
<styleSheet xmlns="http://schemas.openxmlformats.org/spreadsheetml/2006/main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  <numFmt numFmtId="178" formatCode="0.00_);[Red]\(0.00\)"/>
    <numFmt numFmtId="179" formatCode="0.000_ "/>
    <numFmt numFmtId="180" formatCode="yyyy\-mm\-dd"/>
    <numFmt numFmtId="181" formatCode="0.000_);[Red]\(0.000\)"/>
  </numFmts>
  <fonts count="56">
    <font>
      <sz val="11"/>
      <color theme="1"/>
      <name val="宋体"/>
      <charset val="134"/>
      <scheme val="minor"/>
    </font>
    <font>
      <b/>
      <sz val="11"/>
      <color indexed="8"/>
      <name val="Calibri"/>
      <charset val="134"/>
    </font>
    <font>
      <b/>
      <sz val="10"/>
      <color indexed="8"/>
      <name val="Calibri"/>
      <charset val="134"/>
    </font>
    <font>
      <b/>
      <sz val="11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000000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sz val="11"/>
      <color indexed="8"/>
      <name val="Calibri"/>
      <charset val="134"/>
    </font>
    <font>
      <b/>
      <sz val="10"/>
      <name val="Arial"/>
      <charset val="134"/>
    </font>
    <font>
      <b/>
      <sz val="10"/>
      <name val="宋体"/>
      <charset val="134"/>
    </font>
    <font>
      <sz val="10"/>
      <name val="Arial"/>
      <charset val="134"/>
    </font>
    <font>
      <sz val="10"/>
      <name val="宋体"/>
      <charset val="134"/>
    </font>
    <font>
      <sz val="10"/>
      <color indexed="8"/>
      <name val="Arial"/>
      <charset val="134"/>
    </font>
    <font>
      <sz val="10"/>
      <color rgb="FF000000"/>
      <name val="Calibri"/>
      <charset val="134"/>
    </font>
    <font>
      <sz val="10"/>
      <color theme="1"/>
      <name val="Calibri"/>
      <charset val="134"/>
    </font>
    <font>
      <sz val="10"/>
      <color indexed="8"/>
      <name val="Calibri"/>
      <charset val="134"/>
    </font>
    <font>
      <sz val="10"/>
      <name val="Calibri"/>
      <charset val="134"/>
    </font>
    <font>
      <sz val="20"/>
      <color theme="1"/>
      <name val="Calibri"/>
      <charset val="0"/>
    </font>
    <font>
      <sz val="20"/>
      <color theme="1"/>
      <name val="宋体"/>
      <charset val="134"/>
    </font>
    <font>
      <sz val="11"/>
      <color rgb="FF000000"/>
      <name val="宋体"/>
      <charset val="134"/>
    </font>
    <font>
      <b/>
      <sz val="11"/>
      <color theme="1"/>
      <name val="Calibri"/>
      <charset val="134"/>
    </font>
    <font>
      <b/>
      <sz val="10"/>
      <color theme="1"/>
      <name val="Arial"/>
      <charset val="134"/>
    </font>
    <font>
      <b/>
      <sz val="10"/>
      <color rgb="FFFF0000"/>
      <name val="宋体"/>
      <charset val="134"/>
    </font>
    <font>
      <b/>
      <sz val="10"/>
      <color theme="1"/>
      <name val="宋体"/>
      <charset val="134"/>
    </font>
    <font>
      <sz val="10"/>
      <color theme="1"/>
      <name val="Arial"/>
      <charset val="134"/>
    </font>
    <font>
      <sz val="10"/>
      <color indexed="8"/>
      <name val="宋体"/>
      <charset val="134"/>
    </font>
    <font>
      <b/>
      <sz val="10"/>
      <color rgb="FFFF0000"/>
      <name val="Arial"/>
      <charset val="134"/>
    </font>
    <font>
      <b/>
      <sz val="10"/>
      <color theme="1"/>
      <name val="Calibri"/>
      <charset val="134"/>
    </font>
    <font>
      <sz val="10"/>
      <color rgb="FFFF0000"/>
      <name val="宋体"/>
      <charset val="134"/>
    </font>
    <font>
      <b/>
      <sz val="10"/>
      <color rgb="FF000000"/>
      <name val="宋体"/>
      <charset val="134"/>
    </font>
    <font>
      <b/>
      <sz val="11"/>
      <color theme="1"/>
      <name val="宋体"/>
      <charset val="134"/>
    </font>
    <font>
      <sz val="10"/>
      <color rgb="FF000000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0"/>
      <name val="Arial"/>
      <charset val="0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6" fillId="7" borderId="0" applyNumberFormat="0" applyBorder="0" applyAlignment="0" applyProtection="0">
      <alignment vertical="center"/>
    </xf>
    <xf numFmtId="0" fontId="37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/>
    <xf numFmtId="0" fontId="47" fillId="0" borderId="9" applyNumberFormat="0" applyFill="0" applyAlignment="0" applyProtection="0">
      <alignment vertical="center"/>
    </xf>
    <xf numFmtId="0" fontId="0" fillId="0" borderId="0"/>
    <xf numFmtId="0" fontId="48" fillId="0" borderId="9" applyNumberFormat="0" applyFill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42" fillId="0" borderId="10" applyNumberFormat="0" applyFill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49" fillId="16" borderId="11" applyNumberFormat="0" applyAlignment="0" applyProtection="0">
      <alignment vertical="center"/>
    </xf>
    <xf numFmtId="0" fontId="50" fillId="16" borderId="7" applyNumberFormat="0" applyAlignment="0" applyProtection="0">
      <alignment vertical="center"/>
    </xf>
    <xf numFmtId="0" fontId="51" fillId="17" borderId="12" applyNumberFormat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52" fillId="0" borderId="13" applyNumberFormat="0" applyFill="0" applyAlignment="0" applyProtection="0">
      <alignment vertical="center"/>
    </xf>
    <xf numFmtId="0" fontId="53" fillId="0" borderId="14" applyNumberFormat="0" applyFill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11" fillId="0" borderId="0">
      <alignment vertical="center"/>
    </xf>
  </cellStyleXfs>
  <cellXfs count="20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7" fontId="0" fillId="0" borderId="0" xfId="0" applyNumberFormat="1">
      <alignment vertical="center"/>
    </xf>
    <xf numFmtId="177" fontId="0" fillId="2" borderId="0" xfId="0" applyNumberFormat="1" applyFill="1">
      <alignment vertical="center"/>
    </xf>
    <xf numFmtId="0" fontId="3" fillId="0" borderId="0" xfId="0" applyFont="1" applyAlignment="1">
      <alignment horizontal="center" vertical="center"/>
    </xf>
    <xf numFmtId="178" fontId="0" fillId="2" borderId="0" xfId="0" applyNumberFormat="1" applyFont="1" applyFill="1">
      <alignment vertical="center"/>
    </xf>
    <xf numFmtId="0" fontId="0" fillId="2" borderId="0" xfId="0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7" fontId="5" fillId="0" borderId="0" xfId="0" applyNumberFormat="1" applyFont="1" applyFill="1" applyBorder="1" applyAlignment="1">
      <alignment horizontal="center" vertical="center"/>
    </xf>
    <xf numFmtId="177" fontId="5" fillId="2" borderId="0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7" fontId="4" fillId="2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177" fontId="6" fillId="0" borderId="1" xfId="0" applyNumberFormat="1" applyFont="1" applyBorder="1" applyAlignment="1">
      <alignment horizontal="center" vertical="center"/>
    </xf>
    <xf numFmtId="177" fontId="7" fillId="2" borderId="0" xfId="0" applyNumberFormat="1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9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7" fontId="1" fillId="2" borderId="0" xfId="0" applyNumberFormat="1" applyFont="1" applyFill="1" applyAlignment="1">
      <alignment horizontal="center" vertical="center"/>
    </xf>
    <xf numFmtId="0" fontId="10" fillId="0" borderId="0" xfId="0" applyFont="1" applyAlignment="1">
      <alignment horizontal="center" vertical="center"/>
    </xf>
    <xf numFmtId="177" fontId="1" fillId="0" borderId="0" xfId="0" applyNumberFormat="1" applyFont="1" applyAlignment="1">
      <alignment horizontal="center" vertical="center"/>
    </xf>
    <xf numFmtId="177" fontId="11" fillId="2" borderId="0" xfId="0" applyNumberFormat="1" applyFont="1" applyFill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51" applyFont="1" applyFill="1" applyBorder="1" applyAlignment="1">
      <alignment horizontal="center" vertical="center" wrapText="1"/>
    </xf>
    <xf numFmtId="180" fontId="12" fillId="0" borderId="3" xfId="51" applyNumberFormat="1" applyFont="1" applyFill="1" applyBorder="1" applyAlignment="1">
      <alignment horizontal="center" vertical="center" wrapText="1"/>
    </xf>
    <xf numFmtId="177" fontId="12" fillId="0" borderId="3" xfId="51" applyNumberFormat="1" applyFont="1" applyFill="1" applyBorder="1" applyAlignment="1">
      <alignment horizontal="center" vertical="center" wrapText="1"/>
    </xf>
    <xf numFmtId="177" fontId="12" fillId="2" borderId="3" xfId="51" applyNumberFormat="1" applyFont="1" applyFill="1" applyBorder="1" applyAlignment="1">
      <alignment horizontal="center" vertical="center" wrapText="1"/>
    </xf>
    <xf numFmtId="0" fontId="13" fillId="0" borderId="3" xfId="51" applyFont="1" applyFill="1" applyBorder="1" applyAlignment="1">
      <alignment horizontal="center" vertical="center" wrapText="1"/>
    </xf>
    <xf numFmtId="15" fontId="12" fillId="0" borderId="3" xfId="51" applyNumberFormat="1" applyFont="1" applyFill="1" applyBorder="1" applyAlignment="1">
      <alignment horizontal="center" vertical="center" wrapText="1"/>
    </xf>
    <xf numFmtId="15" fontId="13" fillId="0" borderId="3" xfId="51" applyNumberFormat="1" applyFont="1" applyFill="1" applyBorder="1" applyAlignment="1">
      <alignment horizontal="center" vertical="center" wrapText="1"/>
    </xf>
    <xf numFmtId="49" fontId="12" fillId="0" borderId="3" xfId="51" applyNumberFormat="1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176" fontId="14" fillId="0" borderId="4" xfId="0" applyNumberFormat="1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177" fontId="14" fillId="0" borderId="4" xfId="0" applyNumberFormat="1" applyFont="1" applyFill="1" applyBorder="1" applyAlignment="1">
      <alignment horizontal="center" vertical="center"/>
    </xf>
    <xf numFmtId="177" fontId="14" fillId="2" borderId="3" xfId="51" applyNumberFormat="1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/>
    </xf>
    <xf numFmtId="176" fontId="14" fillId="0" borderId="5" xfId="0" applyNumberFormat="1" applyFont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177" fontId="14" fillId="0" borderId="5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177" fontId="14" fillId="0" borderId="6" xfId="0" applyNumberFormat="1" applyFont="1" applyFill="1" applyBorder="1" applyAlignment="1">
      <alignment horizontal="center" vertical="center"/>
    </xf>
    <xf numFmtId="176" fontId="15" fillId="0" borderId="5" xfId="0" applyNumberFormat="1" applyFont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77" fontId="14" fillId="0" borderId="3" xfId="0" applyNumberFormat="1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5" fillId="3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 wrapText="1"/>
    </xf>
    <xf numFmtId="176" fontId="14" fillId="3" borderId="4" xfId="0" applyNumberFormat="1" applyFont="1" applyFill="1" applyBorder="1" applyAlignment="1">
      <alignment horizontal="center" vertical="center" wrapText="1"/>
    </xf>
    <xf numFmtId="177" fontId="14" fillId="3" borderId="4" xfId="0" applyNumberFormat="1" applyFont="1" applyFill="1" applyBorder="1" applyAlignment="1">
      <alignment horizontal="center" vertical="center"/>
    </xf>
    <xf numFmtId="177" fontId="14" fillId="3" borderId="3" xfId="51" applyNumberFormat="1" applyFont="1" applyFill="1" applyBorder="1" applyAlignment="1">
      <alignment horizontal="center" vertical="center" wrapText="1"/>
    </xf>
    <xf numFmtId="0" fontId="14" fillId="3" borderId="5" xfId="0" applyFont="1" applyFill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176" fontId="14" fillId="3" borderId="5" xfId="0" applyNumberFormat="1" applyFont="1" applyFill="1" applyBorder="1" applyAlignment="1">
      <alignment horizontal="center" vertical="center" wrapText="1"/>
    </xf>
    <xf numFmtId="177" fontId="14" fillId="3" borderId="5" xfId="0" applyNumberFormat="1" applyFont="1" applyFill="1" applyBorder="1" applyAlignment="1">
      <alignment horizontal="center" vertical="center"/>
    </xf>
    <xf numFmtId="0" fontId="14" fillId="3" borderId="6" xfId="0" applyFont="1" applyFill="1" applyBorder="1" applyAlignment="1">
      <alignment horizontal="center" vertical="center"/>
    </xf>
    <xf numFmtId="177" fontId="14" fillId="3" borderId="6" xfId="0" applyNumberFormat="1" applyFont="1" applyFill="1" applyBorder="1" applyAlignment="1">
      <alignment horizontal="center" vertical="center"/>
    </xf>
    <xf numFmtId="176" fontId="15" fillId="3" borderId="5" xfId="0" applyNumberFormat="1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/>
    </xf>
    <xf numFmtId="177" fontId="14" fillId="3" borderId="3" xfId="0" applyNumberFormat="1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5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176" fontId="14" fillId="2" borderId="4" xfId="0" applyNumberFormat="1" applyFont="1" applyFill="1" applyBorder="1" applyAlignment="1">
      <alignment horizontal="center" vertical="center" wrapText="1"/>
    </xf>
    <xf numFmtId="177" fontId="14" fillId="2" borderId="4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 wrapText="1"/>
    </xf>
    <xf numFmtId="176" fontId="14" fillId="2" borderId="5" xfId="0" applyNumberFormat="1" applyFont="1" applyFill="1" applyBorder="1" applyAlignment="1">
      <alignment horizontal="center" vertical="center" wrapText="1"/>
    </xf>
    <xf numFmtId="177" fontId="14" fillId="2" borderId="5" xfId="0" applyNumberFormat="1" applyFont="1" applyFill="1" applyBorder="1" applyAlignment="1">
      <alignment horizontal="center" vertical="center"/>
    </xf>
    <xf numFmtId="177" fontId="14" fillId="2" borderId="6" xfId="0" applyNumberFormat="1" applyFont="1" applyFill="1" applyBorder="1" applyAlignment="1">
      <alignment horizontal="center" vertical="center"/>
    </xf>
    <xf numFmtId="176" fontId="15" fillId="2" borderId="5" xfId="0" applyNumberFormat="1" applyFont="1" applyFill="1" applyBorder="1" applyAlignment="1">
      <alignment horizontal="center" vertical="center" wrapText="1"/>
    </xf>
    <xf numFmtId="177" fontId="14" fillId="2" borderId="3" xfId="0" applyNumberFormat="1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5" fillId="4" borderId="4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176" fontId="14" fillId="4" borderId="4" xfId="0" applyNumberFormat="1" applyFont="1" applyFill="1" applyBorder="1" applyAlignment="1">
      <alignment horizontal="center" vertical="center" wrapText="1"/>
    </xf>
    <xf numFmtId="177" fontId="14" fillId="4" borderId="4" xfId="0" applyNumberFormat="1" applyFont="1" applyFill="1" applyBorder="1" applyAlignment="1">
      <alignment horizontal="center" vertical="center"/>
    </xf>
    <xf numFmtId="177" fontId="14" fillId="4" borderId="3" xfId="51" applyNumberFormat="1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/>
    </xf>
    <xf numFmtId="0" fontId="15" fillId="4" borderId="5" xfId="0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 wrapText="1"/>
    </xf>
    <xf numFmtId="176" fontId="14" fillId="4" borderId="5" xfId="0" applyNumberFormat="1" applyFont="1" applyFill="1" applyBorder="1" applyAlignment="1">
      <alignment horizontal="center" vertical="center" wrapText="1"/>
    </xf>
    <xf numFmtId="177" fontId="14" fillId="4" borderId="5" xfId="0" applyNumberFormat="1" applyFont="1" applyFill="1" applyBorder="1" applyAlignment="1">
      <alignment horizontal="center" vertical="center"/>
    </xf>
    <xf numFmtId="0" fontId="14" fillId="4" borderId="6" xfId="0" applyFont="1" applyFill="1" applyBorder="1" applyAlignment="1">
      <alignment horizontal="center" vertical="center"/>
    </xf>
    <xf numFmtId="177" fontId="14" fillId="4" borderId="6" xfId="0" applyNumberFormat="1" applyFont="1" applyFill="1" applyBorder="1" applyAlignment="1">
      <alignment horizontal="center" vertical="center"/>
    </xf>
    <xf numFmtId="176" fontId="15" fillId="4" borderId="5" xfId="0" applyNumberFormat="1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/>
    </xf>
    <xf numFmtId="177" fontId="14" fillId="4" borderId="3" xfId="0" applyNumberFormat="1" applyFont="1" applyFill="1" applyBorder="1" applyAlignment="1">
      <alignment horizontal="center" vertical="center"/>
    </xf>
    <xf numFmtId="0" fontId="15" fillId="2" borderId="4" xfId="51" applyFont="1" applyFill="1" applyBorder="1" applyAlignment="1">
      <alignment horizontal="center" vertical="center" wrapText="1"/>
    </xf>
    <xf numFmtId="177" fontId="12" fillId="0" borderId="4" xfId="51" applyNumberFormat="1" applyFont="1" applyFill="1" applyBorder="1" applyAlignment="1">
      <alignment horizontal="center" vertical="center" wrapText="1"/>
    </xf>
    <xf numFmtId="177" fontId="14" fillId="2" borderId="4" xfId="51" applyNumberFormat="1" applyFont="1" applyFill="1" applyBorder="1" applyAlignment="1">
      <alignment horizontal="center" vertical="center" wrapText="1"/>
    </xf>
    <xf numFmtId="0" fontId="15" fillId="2" borderId="5" xfId="51" applyFont="1" applyFill="1" applyBorder="1" applyAlignment="1">
      <alignment horizontal="center" vertical="center" wrapText="1"/>
    </xf>
    <xf numFmtId="177" fontId="12" fillId="0" borderId="5" xfId="51" applyNumberFormat="1" applyFont="1" applyFill="1" applyBorder="1" applyAlignment="1">
      <alignment horizontal="center" vertical="center" wrapText="1"/>
    </xf>
    <xf numFmtId="177" fontId="14" fillId="2" borderId="5" xfId="51" applyNumberFormat="1" applyFont="1" applyFill="1" applyBorder="1" applyAlignment="1">
      <alignment horizontal="center" vertical="center" wrapText="1"/>
    </xf>
    <xf numFmtId="177" fontId="14" fillId="2" borderId="6" xfId="51" applyNumberFormat="1" applyFont="1" applyFill="1" applyBorder="1" applyAlignment="1">
      <alignment horizontal="center" vertical="center" wrapText="1"/>
    </xf>
    <xf numFmtId="177" fontId="16" fillId="2" borderId="4" xfId="0" applyNumberFormat="1" applyFont="1" applyFill="1" applyBorder="1" applyAlignment="1">
      <alignment horizontal="center" vertical="center"/>
    </xf>
    <xf numFmtId="177" fontId="16" fillId="2" borderId="5" xfId="0" applyNumberFormat="1" applyFont="1" applyFill="1" applyBorder="1" applyAlignment="1">
      <alignment horizontal="center" vertical="center"/>
    </xf>
    <xf numFmtId="177" fontId="16" fillId="2" borderId="6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2" borderId="3" xfId="5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177" fontId="16" fillId="2" borderId="3" xfId="0" applyNumberFormat="1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 wrapText="1"/>
    </xf>
    <xf numFmtId="0" fontId="15" fillId="5" borderId="3" xfId="51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/>
    </xf>
    <xf numFmtId="177" fontId="18" fillId="5" borderId="3" xfId="0" applyNumberFormat="1" applyFont="1" applyFill="1" applyBorder="1" applyAlignment="1">
      <alignment horizontal="center" vertical="center"/>
    </xf>
    <xf numFmtId="177" fontId="19" fillId="5" borderId="3" xfId="0" applyNumberFormat="1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vertical="center" wrapText="1"/>
    </xf>
    <xf numFmtId="0" fontId="20" fillId="0" borderId="3" xfId="51" applyFont="1" applyFill="1" applyBorder="1" applyAlignment="1">
      <alignment vertical="center" wrapText="1"/>
    </xf>
    <xf numFmtId="0" fontId="17" fillId="0" borderId="3" xfId="0" applyFont="1" applyFill="1" applyBorder="1" applyAlignment="1">
      <alignment horizontal="center" vertical="center"/>
    </xf>
    <xf numFmtId="49" fontId="19" fillId="0" borderId="3" xfId="0" applyNumberFormat="1" applyFont="1" applyFill="1" applyBorder="1" applyAlignment="1">
      <alignment horizontal="center" vertical="center"/>
    </xf>
    <xf numFmtId="177" fontId="20" fillId="0" borderId="3" xfId="0" applyNumberFormat="1" applyFont="1" applyFill="1" applyBorder="1" applyAlignment="1">
      <alignment horizontal="center" vertical="center"/>
    </xf>
    <xf numFmtId="177" fontId="19" fillId="2" borderId="3" xfId="0" applyNumberFormat="1" applyFont="1" applyFill="1" applyBorder="1" applyAlignment="1">
      <alignment horizontal="center" vertical="center"/>
    </xf>
    <xf numFmtId="178" fontId="21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181" fontId="1" fillId="2" borderId="0" xfId="0" applyNumberFormat="1" applyFont="1" applyFill="1" applyAlignment="1">
      <alignment horizontal="center" vertical="center"/>
    </xf>
    <xf numFmtId="181" fontId="1" fillId="0" borderId="0" xfId="0" applyNumberFormat="1" applyFont="1" applyAlignment="1">
      <alignment horizontal="center" vertical="center"/>
    </xf>
    <xf numFmtId="178" fontId="22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77" fontId="0" fillId="2" borderId="0" xfId="0" applyNumberFormat="1" applyFill="1" applyAlignment="1">
      <alignment horizontal="center" vertical="center"/>
    </xf>
    <xf numFmtId="178" fontId="1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78" fontId="8" fillId="2" borderId="0" xfId="0" applyNumberFormat="1" applyFont="1" applyFill="1" applyAlignment="1">
      <alignment horizontal="right" vertical="center"/>
    </xf>
    <xf numFmtId="177" fontId="23" fillId="2" borderId="0" xfId="0" applyNumberFormat="1" applyFont="1" applyFill="1" applyAlignment="1">
      <alignment horizontal="center" vertical="center"/>
    </xf>
    <xf numFmtId="0" fontId="24" fillId="0" borderId="0" xfId="0" applyFont="1" applyAlignment="1">
      <alignment horizontal="center" vertical="center"/>
    </xf>
    <xf numFmtId="178" fontId="8" fillId="2" borderId="0" xfId="0" applyNumberFormat="1" applyFont="1" applyFill="1" applyAlignment="1">
      <alignment horizontal="center" vertical="center"/>
    </xf>
    <xf numFmtId="49" fontId="25" fillId="0" borderId="3" xfId="51" applyNumberFormat="1" applyFont="1" applyFill="1" applyBorder="1" applyAlignment="1">
      <alignment horizontal="center" vertical="center" wrapText="1"/>
    </xf>
    <xf numFmtId="178" fontId="14" fillId="2" borderId="3" xfId="51" applyNumberFormat="1" applyFont="1" applyFill="1" applyBorder="1" applyAlignment="1">
      <alignment horizontal="center" vertical="center" wrapText="1"/>
    </xf>
    <xf numFmtId="0" fontId="12" fillId="2" borderId="3" xfId="51" applyFont="1" applyFill="1" applyBorder="1" applyAlignment="1">
      <alignment horizontal="center" vertical="center" wrapText="1"/>
    </xf>
    <xf numFmtId="181" fontId="26" fillId="2" borderId="3" xfId="0" applyNumberFormat="1" applyFont="1" applyFill="1" applyBorder="1" applyAlignment="1">
      <alignment horizontal="center" vertical="center" wrapText="1"/>
    </xf>
    <xf numFmtId="181" fontId="26" fillId="0" borderId="3" xfId="0" applyNumberFormat="1" applyFont="1" applyBorder="1" applyAlignment="1">
      <alignment horizontal="center" vertical="center" wrapText="1"/>
    </xf>
    <xf numFmtId="181" fontId="26" fillId="0" borderId="0" xfId="0" applyNumberFormat="1" applyFont="1" applyAlignment="1">
      <alignment horizontal="center" vertical="center" wrapText="1"/>
    </xf>
    <xf numFmtId="177" fontId="26" fillId="2" borderId="3" xfId="51" applyNumberFormat="1" applyFont="1" applyFill="1" applyBorder="1" applyAlignment="1">
      <alignment horizontal="center" vertical="center" wrapText="1"/>
    </xf>
    <xf numFmtId="49" fontId="27" fillId="0" borderId="3" xfId="51" applyNumberFormat="1" applyFont="1" applyFill="1" applyBorder="1" applyAlignment="1">
      <alignment horizontal="center" vertical="center" wrapText="1"/>
    </xf>
    <xf numFmtId="178" fontId="15" fillId="2" borderId="3" xfId="51" applyNumberFormat="1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177" fontId="28" fillId="2" borderId="3" xfId="51" applyNumberFormat="1" applyFont="1" applyFill="1" applyBorder="1" applyAlignment="1">
      <alignment horizontal="center" vertical="center" wrapText="1"/>
    </xf>
    <xf numFmtId="0" fontId="27" fillId="0" borderId="3" xfId="0" applyNumberFormat="1" applyFont="1" applyBorder="1" applyAlignment="1">
      <alignment horizontal="center" vertical="center" wrapText="1"/>
    </xf>
    <xf numFmtId="181" fontId="26" fillId="0" borderId="4" xfId="0" applyNumberFormat="1" applyFont="1" applyBorder="1" applyAlignment="1">
      <alignment horizontal="center" vertical="center" wrapText="1"/>
    </xf>
    <xf numFmtId="181" fontId="26" fillId="0" borderId="5" xfId="0" applyNumberFormat="1" applyFont="1" applyBorder="1" applyAlignment="1">
      <alignment horizontal="center" vertical="center" wrapText="1"/>
    </xf>
    <xf numFmtId="177" fontId="28" fillId="3" borderId="3" xfId="51" applyNumberFormat="1" applyFont="1" applyFill="1" applyBorder="1" applyAlignment="1">
      <alignment horizontal="center" vertical="center" wrapText="1"/>
    </xf>
    <xf numFmtId="181" fontId="26" fillId="0" borderId="6" xfId="0" applyNumberFormat="1" applyFont="1" applyBorder="1" applyAlignment="1">
      <alignment horizontal="center" vertical="center" wrapText="1"/>
    </xf>
    <xf numFmtId="177" fontId="28" fillId="4" borderId="3" xfId="51" applyNumberFormat="1" applyFont="1" applyFill="1" applyBorder="1" applyAlignment="1">
      <alignment horizontal="center" vertical="center" wrapText="1"/>
    </xf>
    <xf numFmtId="181" fontId="29" fillId="0" borderId="0" xfId="0" applyNumberFormat="1" applyFont="1" applyAlignment="1">
      <alignment horizontal="center" vertical="center"/>
    </xf>
    <xf numFmtId="177" fontId="28" fillId="2" borderId="4" xfId="51" applyNumberFormat="1" applyFont="1" applyFill="1" applyBorder="1" applyAlignment="1">
      <alignment horizontal="center" vertical="center" wrapText="1"/>
    </xf>
    <xf numFmtId="0" fontId="27" fillId="0" borderId="4" xfId="0" applyNumberFormat="1" applyFont="1" applyBorder="1" applyAlignment="1">
      <alignment horizontal="center" vertical="center" wrapText="1"/>
    </xf>
    <xf numFmtId="0" fontId="26" fillId="2" borderId="4" xfId="0" applyFont="1" applyFill="1" applyBorder="1" applyAlignment="1">
      <alignment horizontal="center" vertical="center" wrapText="1"/>
    </xf>
    <xf numFmtId="179" fontId="26" fillId="2" borderId="3" xfId="0" applyNumberFormat="1" applyFont="1" applyFill="1" applyBorder="1" applyAlignment="1">
      <alignment horizontal="center" vertical="center" wrapText="1"/>
    </xf>
    <xf numFmtId="181" fontId="29" fillId="0" borderId="3" xfId="0" applyNumberFormat="1" applyFont="1" applyBorder="1" applyAlignment="1">
      <alignment horizontal="center" vertical="center"/>
    </xf>
    <xf numFmtId="0" fontId="30" fillId="2" borderId="3" xfId="51" applyFont="1" applyFill="1" applyBorder="1" applyAlignment="1">
      <alignment horizontal="center" vertical="center" wrapText="1"/>
    </xf>
    <xf numFmtId="181" fontId="30" fillId="2" borderId="3" xfId="0" applyNumberFormat="1" applyFont="1" applyFill="1" applyBorder="1" applyAlignment="1">
      <alignment horizontal="center" vertical="center" wrapText="1"/>
    </xf>
    <xf numFmtId="177" fontId="20" fillId="5" borderId="3" xfId="0" applyNumberFormat="1" applyFont="1" applyFill="1" applyBorder="1" applyAlignment="1">
      <alignment horizontal="center" vertical="center"/>
    </xf>
    <xf numFmtId="49" fontId="31" fillId="5" borderId="3" xfId="0" applyNumberFormat="1" applyFont="1" applyFill="1" applyBorder="1" applyAlignment="1">
      <alignment horizontal="center" vertical="center"/>
    </xf>
    <xf numFmtId="178" fontId="20" fillId="5" borderId="3" xfId="51" applyNumberFormat="1" applyFont="1" applyFill="1" applyBorder="1" applyAlignment="1">
      <alignment horizontal="center" vertical="center" wrapText="1"/>
    </xf>
    <xf numFmtId="0" fontId="18" fillId="5" borderId="3" xfId="0" applyFont="1" applyFill="1" applyBorder="1" applyAlignment="1">
      <alignment horizontal="center" vertical="center" wrapText="1"/>
    </xf>
    <xf numFmtId="181" fontId="18" fillId="5" borderId="3" xfId="0" applyNumberFormat="1" applyFont="1" applyFill="1" applyBorder="1" applyAlignment="1">
      <alignment horizontal="center" vertical="center" wrapText="1"/>
    </xf>
    <xf numFmtId="177" fontId="20" fillId="2" borderId="3" xfId="0" applyNumberFormat="1" applyFont="1" applyFill="1" applyBorder="1" applyAlignment="1">
      <alignment horizontal="center" vertical="center"/>
    </xf>
    <xf numFmtId="0" fontId="27" fillId="0" borderId="3" xfId="0" applyFont="1" applyFill="1" applyBorder="1" applyAlignment="1">
      <alignment horizontal="center" vertical="center"/>
    </xf>
    <xf numFmtId="178" fontId="20" fillId="2" borderId="3" xfId="0" applyNumberFormat="1" applyFont="1" applyFill="1" applyBorder="1" applyAlignment="1">
      <alignment horizontal="center" vertical="center"/>
    </xf>
    <xf numFmtId="178" fontId="32" fillId="2" borderId="3" xfId="0" applyNumberFormat="1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 vertical="center"/>
    </xf>
    <xf numFmtId="177" fontId="8" fillId="2" borderId="0" xfId="0" applyNumberFormat="1" applyFont="1" applyFill="1" applyAlignment="1">
      <alignment horizontal="center" vertical="center" wrapText="1"/>
    </xf>
    <xf numFmtId="0" fontId="34" fillId="0" borderId="0" xfId="0" applyFont="1" applyFill="1" applyAlignment="1">
      <alignment horizontal="center" vertical="center" wrapText="1"/>
    </xf>
    <xf numFmtId="176" fontId="14" fillId="6" borderId="4" xfId="0" applyNumberFormat="1" applyFont="1" applyFill="1" applyBorder="1" applyAlignment="1">
      <alignment horizontal="center" vertical="center" wrapText="1"/>
    </xf>
    <xf numFmtId="177" fontId="14" fillId="6" borderId="3" xfId="0" applyNumberFormat="1" applyFont="1" applyFill="1" applyBorder="1" applyAlignment="1">
      <alignment horizontal="center" vertical="center"/>
    </xf>
    <xf numFmtId="177" fontId="14" fillId="6" borderId="3" xfId="51" applyNumberFormat="1" applyFont="1" applyFill="1" applyBorder="1" applyAlignment="1">
      <alignment horizontal="center" vertical="center" wrapText="1"/>
    </xf>
    <xf numFmtId="176" fontId="14" fillId="6" borderId="5" xfId="0" applyNumberFormat="1" applyFont="1" applyFill="1" applyBorder="1" applyAlignment="1">
      <alignment horizontal="center" vertical="center" wrapText="1"/>
    </xf>
    <xf numFmtId="0" fontId="35" fillId="2" borderId="4" xfId="0" applyFont="1" applyFill="1" applyBorder="1" applyAlignment="1">
      <alignment horizontal="center" vertical="center" wrapText="1"/>
    </xf>
    <xf numFmtId="0" fontId="14" fillId="2" borderId="4" xfId="51" applyFont="1" applyFill="1" applyBorder="1" applyAlignment="1">
      <alignment horizontal="center" vertical="center" wrapText="1"/>
    </xf>
    <xf numFmtId="0" fontId="35" fillId="2" borderId="5" xfId="0" applyFont="1" applyFill="1" applyBorder="1" applyAlignment="1">
      <alignment horizontal="center" vertical="center" wrapText="1"/>
    </xf>
    <xf numFmtId="0" fontId="14" fillId="2" borderId="5" xfId="51" applyFont="1" applyFill="1" applyBorder="1" applyAlignment="1">
      <alignment horizontal="center" vertical="center" wrapText="1"/>
    </xf>
    <xf numFmtId="0" fontId="35" fillId="2" borderId="3" xfId="0" applyFont="1" applyFill="1" applyBorder="1" applyAlignment="1">
      <alignment horizontal="center" vertical="center" wrapText="1"/>
    </xf>
    <xf numFmtId="0" fontId="14" fillId="2" borderId="3" xfId="51" applyFont="1" applyFill="1" applyBorder="1" applyAlignment="1">
      <alignment horizontal="center" vertical="center" wrapText="1"/>
    </xf>
    <xf numFmtId="49" fontId="28" fillId="0" borderId="4" xfId="51" applyNumberFormat="1" applyFont="1" applyFill="1" applyBorder="1" applyAlignment="1">
      <alignment horizontal="center" vertical="center" wrapText="1"/>
    </xf>
    <xf numFmtId="178" fontId="28" fillId="0" borderId="4" xfId="51" applyNumberFormat="1" applyFont="1" applyFill="1" applyBorder="1" applyAlignment="1">
      <alignment horizontal="center" vertical="center" wrapText="1"/>
    </xf>
    <xf numFmtId="0" fontId="28" fillId="2" borderId="4" xfId="0" applyFont="1" applyFill="1" applyBorder="1" applyAlignment="1">
      <alignment horizontal="center" vertical="center" wrapText="1"/>
    </xf>
    <xf numFmtId="179" fontId="30" fillId="2" borderId="4" xfId="0" applyNumberFormat="1" applyFont="1" applyFill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/>
    </xf>
    <xf numFmtId="49" fontId="28" fillId="0" borderId="5" xfId="51" applyNumberFormat="1" applyFont="1" applyFill="1" applyBorder="1" applyAlignment="1">
      <alignment horizontal="center" vertical="center" wrapText="1"/>
    </xf>
    <xf numFmtId="178" fontId="28" fillId="0" borderId="5" xfId="51" applyNumberFormat="1" applyFont="1" applyFill="1" applyBorder="1" applyAlignment="1">
      <alignment horizontal="center" vertical="center" wrapText="1"/>
    </xf>
    <xf numFmtId="0" fontId="28" fillId="2" borderId="5" xfId="0" applyFont="1" applyFill="1" applyBorder="1" applyAlignment="1">
      <alignment horizontal="center" vertical="center" wrapText="1"/>
    </xf>
    <xf numFmtId="179" fontId="30" fillId="2" borderId="5" xfId="0" applyNumberFormat="1" applyFont="1" applyFill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/>
    </xf>
    <xf numFmtId="49" fontId="28" fillId="0" borderId="6" xfId="51" applyNumberFormat="1" applyFont="1" applyFill="1" applyBorder="1" applyAlignment="1">
      <alignment horizontal="center" vertical="center" wrapText="1"/>
    </xf>
    <xf numFmtId="178" fontId="28" fillId="0" borderId="6" xfId="51" applyNumberFormat="1" applyFont="1" applyFill="1" applyBorder="1" applyAlignment="1">
      <alignment horizontal="center" vertical="center" wrapText="1"/>
    </xf>
    <xf numFmtId="179" fontId="30" fillId="2" borderId="6" xfId="0" applyNumberFormat="1" applyFont="1" applyFill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/>
    </xf>
    <xf numFmtId="177" fontId="28" fillId="6" borderId="3" xfId="51" applyNumberFormat="1" applyFont="1" applyFill="1" applyBorder="1" applyAlignment="1">
      <alignment horizontal="center" vertical="center" wrapText="1"/>
    </xf>
    <xf numFmtId="181" fontId="30" fillId="0" borderId="4" xfId="0" applyNumberFormat="1" applyFont="1" applyBorder="1" applyAlignment="1">
      <alignment horizontal="center" vertical="center" wrapText="1"/>
    </xf>
    <xf numFmtId="181" fontId="30" fillId="0" borderId="5" xfId="0" applyNumberFormat="1" applyFont="1" applyBorder="1" applyAlignment="1">
      <alignment horizontal="center" vertical="center" wrapText="1"/>
    </xf>
    <xf numFmtId="0" fontId="28" fillId="2" borderId="6" xfId="0" applyFont="1" applyFill="1" applyBorder="1" applyAlignment="1">
      <alignment horizontal="center" vertical="center" wrapText="1"/>
    </xf>
    <xf numFmtId="181" fontId="30" fillId="0" borderId="6" xfId="0" applyNumberFormat="1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常规 8" xfId="19"/>
    <cellStyle name="标题 1" xfId="20" builtinId="16"/>
    <cellStyle name="常规 9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colors>
    <mruColors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107950</xdr:rowOff>
    </xdr:from>
    <xdr:to>
      <xdr:col>2</xdr:col>
      <xdr:colOff>438150</xdr:colOff>
      <xdr:row>1</xdr:row>
      <xdr:rowOff>214630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107950"/>
          <a:ext cx="2371090" cy="61468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0"/>
  <sheetViews>
    <sheetView workbookViewId="0">
      <selection activeCell="K24" sqref="K24:K28"/>
    </sheetView>
  </sheetViews>
  <sheetFormatPr defaultColWidth="18" defaultRowHeight="13.5"/>
  <cols>
    <col min="1" max="1" width="9.125" customWidth="1"/>
    <col min="2" max="2" width="16.25" customWidth="1"/>
    <col min="3" max="3" width="13.25" customWidth="1"/>
    <col min="4" max="4" width="12.25" customWidth="1"/>
    <col min="5" max="5" width="12.125" customWidth="1"/>
    <col min="6" max="6" width="3.875" customWidth="1"/>
    <col min="7" max="7" width="7.5" style="3" customWidth="1"/>
    <col min="8" max="8" width="5.125" style="4" customWidth="1"/>
    <col min="9" max="9" width="7.625" style="4" customWidth="1"/>
    <col min="10" max="10" width="8.375" style="5" customWidth="1"/>
    <col min="11" max="11" width="12.625" style="6" customWidth="1"/>
    <col min="12" max="12" width="10.375" style="6" customWidth="1"/>
    <col min="13" max="13" width="13.75" style="7" customWidth="1"/>
    <col min="14" max="14" width="7.5" style="7" customWidth="1"/>
    <col min="15" max="15" width="9.875" customWidth="1"/>
    <col min="16" max="16" width="7" customWidth="1"/>
  </cols>
  <sheetData>
    <row r="1" s="1" customFormat="1" ht="40" customHeight="1" spans="1:16">
      <c r="A1" s="8" t="s">
        <v>0</v>
      </c>
      <c r="B1" s="9"/>
      <c r="C1" s="9"/>
      <c r="D1" s="9"/>
      <c r="E1" s="9"/>
      <c r="F1" s="9"/>
      <c r="G1" s="10"/>
      <c r="H1" s="11"/>
      <c r="I1" s="11"/>
      <c r="J1" s="10"/>
      <c r="K1" s="124"/>
      <c r="L1" s="124"/>
      <c r="M1" s="125"/>
      <c r="N1" s="126"/>
      <c r="O1" s="127"/>
      <c r="P1" s="127"/>
    </row>
    <row r="2" s="1" customFormat="1" ht="25.5" spans="1:16">
      <c r="A2" s="12" t="s">
        <v>1</v>
      </c>
      <c r="B2" s="12"/>
      <c r="C2" s="12"/>
      <c r="D2" s="12"/>
      <c r="E2" s="12"/>
      <c r="F2" s="12"/>
      <c r="G2" s="13"/>
      <c r="H2" s="14"/>
      <c r="I2" s="14"/>
      <c r="J2" s="12"/>
      <c r="K2" s="128"/>
      <c r="L2" s="128"/>
      <c r="M2" s="129"/>
      <c r="N2" s="126"/>
      <c r="O2" s="127"/>
      <c r="P2" s="127"/>
    </row>
    <row r="3" s="1" customFormat="1" ht="15.75" spans="5:16">
      <c r="E3" s="15" t="s">
        <v>2</v>
      </c>
      <c r="F3" s="16" t="s">
        <v>3</v>
      </c>
      <c r="G3" s="17"/>
      <c r="H3" s="18"/>
      <c r="I3" s="130"/>
      <c r="J3" s="5"/>
      <c r="K3" s="131"/>
      <c r="L3" s="131"/>
      <c r="M3" s="132"/>
      <c r="N3" s="126"/>
      <c r="O3" s="127"/>
      <c r="P3" s="127"/>
    </row>
    <row r="4" s="1" customFormat="1" ht="19.5" customHeight="1" spans="5:16">
      <c r="E4" s="19" t="s">
        <v>4</v>
      </c>
      <c r="F4" s="20"/>
      <c r="G4" s="21"/>
      <c r="H4" s="22"/>
      <c r="I4" s="22"/>
      <c r="J4" s="133" t="s">
        <v>5</v>
      </c>
      <c r="K4" s="133"/>
      <c r="L4" s="133"/>
      <c r="M4" s="133"/>
      <c r="N4" s="133"/>
      <c r="O4" s="133"/>
      <c r="P4" s="127"/>
    </row>
    <row r="5" s="1" customFormat="1" ht="15" spans="2:16">
      <c r="B5" s="23"/>
      <c r="C5" s="23"/>
      <c r="G5" s="24"/>
      <c r="H5" s="25"/>
      <c r="I5" s="134"/>
      <c r="J5" s="135"/>
      <c r="K5" s="136" t="s">
        <v>6</v>
      </c>
      <c r="L5" s="136"/>
      <c r="M5" s="136"/>
      <c r="N5" s="136"/>
      <c r="O5" s="136"/>
      <c r="P5" s="127"/>
    </row>
    <row r="6" s="2" customFormat="1" ht="15" customHeight="1" spans="1:16">
      <c r="A6" s="26" t="s">
        <v>7</v>
      </c>
      <c r="B6" s="27" t="s">
        <v>8</v>
      </c>
      <c r="C6" s="27" t="s">
        <v>9</v>
      </c>
      <c r="D6" s="27" t="s">
        <v>10</v>
      </c>
      <c r="E6" s="28" t="s">
        <v>11</v>
      </c>
      <c r="F6" s="28" t="s">
        <v>12</v>
      </c>
      <c r="G6" s="29" t="s">
        <v>13</v>
      </c>
      <c r="H6" s="30" t="s">
        <v>14</v>
      </c>
      <c r="I6" s="30" t="s">
        <v>15</v>
      </c>
      <c r="J6" s="137" t="s">
        <v>16</v>
      </c>
      <c r="K6" s="138" t="s">
        <v>17</v>
      </c>
      <c r="L6" s="138" t="s">
        <v>18</v>
      </c>
      <c r="M6" s="139" t="s">
        <v>19</v>
      </c>
      <c r="N6" s="140" t="s">
        <v>20</v>
      </c>
      <c r="O6" s="141"/>
      <c r="P6" s="142"/>
    </row>
    <row r="7" s="2" customFormat="1" ht="24" customHeight="1" spans="1:16">
      <c r="A7" s="26" t="s">
        <v>21</v>
      </c>
      <c r="B7" s="31" t="s">
        <v>22</v>
      </c>
      <c r="C7" s="32" t="s">
        <v>23</v>
      </c>
      <c r="D7" s="33" t="s">
        <v>24</v>
      </c>
      <c r="E7" s="34" t="s">
        <v>25</v>
      </c>
      <c r="F7" s="34" t="s">
        <v>26</v>
      </c>
      <c r="G7" s="29" t="s">
        <v>27</v>
      </c>
      <c r="H7" s="30" t="s">
        <v>28</v>
      </c>
      <c r="I7" s="143" t="s">
        <v>29</v>
      </c>
      <c r="J7" s="144" t="s">
        <v>30</v>
      </c>
      <c r="K7" s="145" t="s">
        <v>31</v>
      </c>
      <c r="L7" s="145" t="s">
        <v>32</v>
      </c>
      <c r="M7" s="139" t="s">
        <v>33</v>
      </c>
      <c r="N7" s="140" t="s">
        <v>34</v>
      </c>
      <c r="O7" s="146" t="s">
        <v>35</v>
      </c>
      <c r="P7" s="142"/>
    </row>
    <row r="8" s="2" customFormat="1" ht="15" customHeight="1" spans="1:16">
      <c r="A8" s="35" t="s">
        <v>36</v>
      </c>
      <c r="B8" s="35" t="s">
        <v>37</v>
      </c>
      <c r="C8" s="37" t="s">
        <v>38</v>
      </c>
      <c r="D8" s="37" t="s">
        <v>39</v>
      </c>
      <c r="E8" s="38" t="s">
        <v>40</v>
      </c>
      <c r="F8" s="51" t="s">
        <v>41</v>
      </c>
      <c r="G8" s="52">
        <v>121.2</v>
      </c>
      <c r="H8" s="41">
        <v>20</v>
      </c>
      <c r="I8" s="147">
        <f>G8+H8</f>
        <v>141.2</v>
      </c>
      <c r="J8" s="184" t="s">
        <v>42</v>
      </c>
      <c r="K8" s="185">
        <f>1282*0.00603</f>
        <v>7.73046</v>
      </c>
      <c r="L8" s="185">
        <f>K8+0.5</f>
        <v>8.23046</v>
      </c>
      <c r="M8" s="186" t="s">
        <v>43</v>
      </c>
      <c r="N8" s="187">
        <f>0.7*0.26*0.205</f>
        <v>0.03731</v>
      </c>
      <c r="O8" s="188"/>
      <c r="P8" s="142"/>
    </row>
    <row r="9" s="2" customFormat="1" ht="15" customHeight="1" spans="1:16">
      <c r="A9" s="42"/>
      <c r="B9" s="42"/>
      <c r="C9" s="44"/>
      <c r="D9" s="44"/>
      <c r="E9" s="45"/>
      <c r="F9" s="51" t="s">
        <v>44</v>
      </c>
      <c r="G9" s="52">
        <v>272.7</v>
      </c>
      <c r="H9" s="41">
        <v>20</v>
      </c>
      <c r="I9" s="147">
        <f t="shared" ref="I9:I28" si="0">G9+H9</f>
        <v>292.7</v>
      </c>
      <c r="J9" s="189"/>
      <c r="K9" s="190"/>
      <c r="L9" s="190"/>
      <c r="M9" s="191"/>
      <c r="N9" s="192"/>
      <c r="O9" s="193"/>
      <c r="P9" s="142"/>
    </row>
    <row r="10" s="2" customFormat="1" ht="15" customHeight="1" spans="1:16">
      <c r="A10" s="42"/>
      <c r="B10" s="42"/>
      <c r="C10" s="44"/>
      <c r="D10" s="44"/>
      <c r="E10" s="45"/>
      <c r="F10" s="51" t="s">
        <v>45</v>
      </c>
      <c r="G10" s="52">
        <v>121.2</v>
      </c>
      <c r="H10" s="41">
        <v>20</v>
      </c>
      <c r="I10" s="147">
        <f t="shared" si="0"/>
        <v>141.2</v>
      </c>
      <c r="J10" s="189"/>
      <c r="K10" s="190"/>
      <c r="L10" s="190"/>
      <c r="M10" s="191"/>
      <c r="N10" s="192"/>
      <c r="O10" s="193"/>
      <c r="P10" s="142"/>
    </row>
    <row r="11" s="2" customFormat="1" ht="15" customHeight="1" spans="1:16">
      <c r="A11" s="42"/>
      <c r="B11" s="42"/>
      <c r="C11" s="44"/>
      <c r="D11" s="44"/>
      <c r="E11" s="45"/>
      <c r="F11" s="51" t="s">
        <v>46</v>
      </c>
      <c r="G11" s="52">
        <v>60.6</v>
      </c>
      <c r="H11" s="41">
        <v>20</v>
      </c>
      <c r="I11" s="147">
        <f t="shared" si="0"/>
        <v>80.6</v>
      </c>
      <c r="J11" s="189"/>
      <c r="K11" s="190"/>
      <c r="L11" s="190"/>
      <c r="M11" s="191"/>
      <c r="N11" s="192"/>
      <c r="O11" s="193"/>
      <c r="P11" s="142"/>
    </row>
    <row r="12" s="2" customFormat="1" ht="15" customHeight="1" spans="1:16">
      <c r="A12" s="35" t="s">
        <v>36</v>
      </c>
      <c r="B12" s="35" t="s">
        <v>37</v>
      </c>
      <c r="C12" s="37" t="s">
        <v>47</v>
      </c>
      <c r="D12" s="37" t="s">
        <v>39</v>
      </c>
      <c r="E12" s="85" t="s">
        <v>48</v>
      </c>
      <c r="F12" s="51" t="s">
        <v>41</v>
      </c>
      <c r="G12" s="97">
        <v>121.2</v>
      </c>
      <c r="H12" s="87">
        <v>20</v>
      </c>
      <c r="I12" s="153">
        <f t="shared" si="0"/>
        <v>141.2</v>
      </c>
      <c r="J12" s="189"/>
      <c r="K12" s="190"/>
      <c r="L12" s="190"/>
      <c r="M12" s="191"/>
      <c r="N12" s="192"/>
      <c r="O12" s="193"/>
      <c r="P12" s="142"/>
    </row>
    <row r="13" s="2" customFormat="1" ht="15" customHeight="1" spans="1:16">
      <c r="A13" s="42"/>
      <c r="B13" s="42"/>
      <c r="C13" s="44"/>
      <c r="D13" s="44"/>
      <c r="E13" s="91"/>
      <c r="F13" s="51" t="s">
        <v>44</v>
      </c>
      <c r="G13" s="97">
        <v>242.4</v>
      </c>
      <c r="H13" s="87">
        <v>20</v>
      </c>
      <c r="I13" s="153">
        <f t="shared" si="0"/>
        <v>262.4</v>
      </c>
      <c r="J13" s="189"/>
      <c r="K13" s="190"/>
      <c r="L13" s="190"/>
      <c r="M13" s="191"/>
      <c r="N13" s="192"/>
      <c r="O13" s="193"/>
      <c r="P13" s="142"/>
    </row>
    <row r="14" s="2" customFormat="1" ht="15" customHeight="1" spans="1:16">
      <c r="A14" s="42"/>
      <c r="B14" s="42"/>
      <c r="C14" s="44"/>
      <c r="D14" s="44"/>
      <c r="E14" s="91"/>
      <c r="F14" s="51" t="s">
        <v>45</v>
      </c>
      <c r="G14" s="97">
        <v>121.2</v>
      </c>
      <c r="H14" s="87">
        <v>20</v>
      </c>
      <c r="I14" s="153">
        <f t="shared" si="0"/>
        <v>141.2</v>
      </c>
      <c r="J14" s="189"/>
      <c r="K14" s="190"/>
      <c r="L14" s="190"/>
      <c r="M14" s="191"/>
      <c r="N14" s="192"/>
      <c r="O14" s="193"/>
      <c r="P14" s="142"/>
    </row>
    <row r="15" s="2" customFormat="1" ht="15" customHeight="1" spans="1:16">
      <c r="A15" s="42"/>
      <c r="B15" s="42"/>
      <c r="C15" s="44"/>
      <c r="D15" s="44"/>
      <c r="E15" s="91"/>
      <c r="F15" s="51" t="s">
        <v>46</v>
      </c>
      <c r="G15" s="97">
        <v>60.6</v>
      </c>
      <c r="H15" s="87">
        <v>20</v>
      </c>
      <c r="I15" s="153">
        <f t="shared" si="0"/>
        <v>80.6</v>
      </c>
      <c r="J15" s="194"/>
      <c r="K15" s="195"/>
      <c r="L15" s="195"/>
      <c r="M15" s="191"/>
      <c r="N15" s="196"/>
      <c r="O15" s="197"/>
      <c r="P15" s="142"/>
    </row>
    <row r="16" s="2" customFormat="1" ht="15" customHeight="1" spans="1:16">
      <c r="A16" s="35" t="s">
        <v>36</v>
      </c>
      <c r="B16" s="35" t="s">
        <v>37</v>
      </c>
      <c r="C16" s="37" t="s">
        <v>49</v>
      </c>
      <c r="D16" s="37" t="s">
        <v>39</v>
      </c>
      <c r="E16" s="72" t="s">
        <v>50</v>
      </c>
      <c r="F16" s="51" t="s">
        <v>41</v>
      </c>
      <c r="G16" s="81">
        <v>121.2</v>
      </c>
      <c r="H16" s="41">
        <v>20</v>
      </c>
      <c r="I16" s="147">
        <f t="shared" si="0"/>
        <v>141.2</v>
      </c>
      <c r="J16" s="184" t="s">
        <v>51</v>
      </c>
      <c r="K16" s="185">
        <f>1282*0.00603</f>
        <v>7.73046</v>
      </c>
      <c r="L16" s="185">
        <f>K16+0.5</f>
        <v>8.23046</v>
      </c>
      <c r="M16" s="186" t="s">
        <v>43</v>
      </c>
      <c r="N16" s="187">
        <f>0.7*0.26*0.205</f>
        <v>0.03731</v>
      </c>
      <c r="O16" s="188"/>
      <c r="P16" s="142"/>
    </row>
    <row r="17" s="2" customFormat="1" ht="15" customHeight="1" spans="1:16">
      <c r="A17" s="42"/>
      <c r="B17" s="42"/>
      <c r="C17" s="44"/>
      <c r="D17" s="44"/>
      <c r="E17" s="77"/>
      <c r="F17" s="51" t="s">
        <v>44</v>
      </c>
      <c r="G17" s="81">
        <v>242.4</v>
      </c>
      <c r="H17" s="41">
        <v>20</v>
      </c>
      <c r="I17" s="147">
        <f t="shared" si="0"/>
        <v>262.4</v>
      </c>
      <c r="J17" s="189"/>
      <c r="K17" s="190"/>
      <c r="L17" s="190"/>
      <c r="M17" s="191"/>
      <c r="N17" s="192"/>
      <c r="O17" s="193"/>
      <c r="P17" s="142"/>
    </row>
    <row r="18" s="2" customFormat="1" ht="15" customHeight="1" spans="1:16">
      <c r="A18" s="42"/>
      <c r="B18" s="42"/>
      <c r="C18" s="44"/>
      <c r="D18" s="44"/>
      <c r="E18" s="77"/>
      <c r="F18" s="51" t="s">
        <v>45</v>
      </c>
      <c r="G18" s="81">
        <v>121.2</v>
      </c>
      <c r="H18" s="41">
        <v>20</v>
      </c>
      <c r="I18" s="147">
        <f t="shared" si="0"/>
        <v>141.2</v>
      </c>
      <c r="J18" s="189"/>
      <c r="K18" s="190"/>
      <c r="L18" s="190"/>
      <c r="M18" s="191"/>
      <c r="N18" s="192"/>
      <c r="O18" s="193"/>
      <c r="P18" s="142"/>
    </row>
    <row r="19" s="2" customFormat="1" ht="15" customHeight="1" spans="1:16">
      <c r="A19" s="42"/>
      <c r="B19" s="42"/>
      <c r="C19" s="44"/>
      <c r="D19" s="44"/>
      <c r="E19" s="77"/>
      <c r="F19" s="51" t="s">
        <v>46</v>
      </c>
      <c r="G19" s="81">
        <v>60.6</v>
      </c>
      <c r="H19" s="41">
        <v>20</v>
      </c>
      <c r="I19" s="147">
        <f t="shared" si="0"/>
        <v>80.6</v>
      </c>
      <c r="J19" s="189"/>
      <c r="K19" s="190"/>
      <c r="L19" s="190"/>
      <c r="M19" s="191"/>
      <c r="N19" s="192"/>
      <c r="O19" s="193"/>
      <c r="P19" s="142"/>
    </row>
    <row r="20" s="2" customFormat="1" ht="15" customHeight="1" spans="1:16">
      <c r="A20" s="35" t="s">
        <v>36</v>
      </c>
      <c r="B20" s="35" t="s">
        <v>37</v>
      </c>
      <c r="C20" s="37" t="s">
        <v>52</v>
      </c>
      <c r="D20" s="37" t="s">
        <v>39</v>
      </c>
      <c r="E20" s="174" t="s">
        <v>53</v>
      </c>
      <c r="F20" s="51" t="s">
        <v>41</v>
      </c>
      <c r="G20" s="175">
        <v>121.2</v>
      </c>
      <c r="H20" s="176">
        <v>20</v>
      </c>
      <c r="I20" s="198">
        <f t="shared" si="0"/>
        <v>141.2</v>
      </c>
      <c r="J20" s="189"/>
      <c r="K20" s="190"/>
      <c r="L20" s="190"/>
      <c r="M20" s="191"/>
      <c r="N20" s="192"/>
      <c r="O20" s="193"/>
      <c r="P20" s="142"/>
    </row>
    <row r="21" s="2" customFormat="1" ht="15" customHeight="1" spans="1:16">
      <c r="A21" s="42"/>
      <c r="B21" s="42"/>
      <c r="C21" s="44"/>
      <c r="D21" s="44"/>
      <c r="E21" s="177"/>
      <c r="F21" s="51" t="s">
        <v>44</v>
      </c>
      <c r="G21" s="175">
        <v>272.7</v>
      </c>
      <c r="H21" s="176">
        <v>20</v>
      </c>
      <c r="I21" s="198">
        <f t="shared" si="0"/>
        <v>292.7</v>
      </c>
      <c r="J21" s="189"/>
      <c r="K21" s="190"/>
      <c r="L21" s="190"/>
      <c r="M21" s="191"/>
      <c r="N21" s="192"/>
      <c r="O21" s="193"/>
      <c r="P21" s="142"/>
    </row>
    <row r="22" s="2" customFormat="1" ht="15" customHeight="1" spans="1:16">
      <c r="A22" s="42"/>
      <c r="B22" s="42"/>
      <c r="C22" s="44"/>
      <c r="D22" s="44"/>
      <c r="E22" s="177"/>
      <c r="F22" s="51" t="s">
        <v>45</v>
      </c>
      <c r="G22" s="175">
        <v>121.2</v>
      </c>
      <c r="H22" s="176">
        <v>20</v>
      </c>
      <c r="I22" s="198">
        <f t="shared" si="0"/>
        <v>141.2</v>
      </c>
      <c r="J22" s="189"/>
      <c r="K22" s="190"/>
      <c r="L22" s="190"/>
      <c r="M22" s="191"/>
      <c r="N22" s="192"/>
      <c r="O22" s="193"/>
      <c r="P22" s="142"/>
    </row>
    <row r="23" s="2" customFormat="1" ht="15" customHeight="1" spans="1:16">
      <c r="A23" s="42"/>
      <c r="B23" s="42"/>
      <c r="C23" s="44"/>
      <c r="D23" s="44"/>
      <c r="E23" s="177"/>
      <c r="F23" s="51" t="s">
        <v>46</v>
      </c>
      <c r="G23" s="175">
        <v>60.6</v>
      </c>
      <c r="H23" s="176">
        <v>20</v>
      </c>
      <c r="I23" s="198">
        <f t="shared" si="0"/>
        <v>80.6</v>
      </c>
      <c r="J23" s="194"/>
      <c r="K23" s="195"/>
      <c r="L23" s="195"/>
      <c r="M23" s="191"/>
      <c r="N23" s="196"/>
      <c r="O23" s="197"/>
      <c r="P23" s="142"/>
    </row>
    <row r="24" s="2" customFormat="1" ht="15" customHeight="1" spans="1:16">
      <c r="A24" s="178" t="s">
        <v>54</v>
      </c>
      <c r="B24" s="179" t="s">
        <v>55</v>
      </c>
      <c r="C24" s="179" t="s">
        <v>56</v>
      </c>
      <c r="D24" s="37" t="s">
        <v>39</v>
      </c>
      <c r="E24" s="99"/>
      <c r="F24" s="51" t="s">
        <v>41</v>
      </c>
      <c r="G24" s="41">
        <v>484.8</v>
      </c>
      <c r="H24" s="41">
        <v>20</v>
      </c>
      <c r="I24" s="147">
        <f t="shared" si="0"/>
        <v>504.8</v>
      </c>
      <c r="J24" s="184" t="s">
        <v>57</v>
      </c>
      <c r="K24" s="185">
        <f>2323*0.00225+0.7</f>
        <v>5.92675</v>
      </c>
      <c r="L24" s="185">
        <f>2323*0.00225+0.7+0.5</f>
        <v>6.42675</v>
      </c>
      <c r="M24" s="186" t="s">
        <v>43</v>
      </c>
      <c r="N24" s="187">
        <f>0.7*0.26*0.205</f>
        <v>0.03731</v>
      </c>
      <c r="O24" s="199"/>
      <c r="P24" s="142"/>
    </row>
    <row r="25" s="2" customFormat="1" ht="15" customHeight="1" spans="1:16">
      <c r="A25" s="180"/>
      <c r="B25" s="181"/>
      <c r="C25" s="181"/>
      <c r="D25" s="44"/>
      <c r="E25" s="102"/>
      <c r="F25" s="51" t="s">
        <v>44</v>
      </c>
      <c r="G25" s="111">
        <v>1030.2</v>
      </c>
      <c r="H25" s="41">
        <v>20</v>
      </c>
      <c r="I25" s="147">
        <f t="shared" si="0"/>
        <v>1050.2</v>
      </c>
      <c r="J25" s="189"/>
      <c r="K25" s="190"/>
      <c r="L25" s="190"/>
      <c r="M25" s="191"/>
      <c r="N25" s="192"/>
      <c r="O25" s="200"/>
      <c r="P25" s="154"/>
    </row>
    <row r="26" s="2" customFormat="1" ht="15" customHeight="1" spans="1:16">
      <c r="A26" s="180"/>
      <c r="B26" s="181"/>
      <c r="C26" s="181"/>
      <c r="D26" s="44"/>
      <c r="E26" s="102"/>
      <c r="F26" s="51" t="s">
        <v>45</v>
      </c>
      <c r="G26" s="111">
        <v>484.8</v>
      </c>
      <c r="H26" s="41">
        <v>20</v>
      </c>
      <c r="I26" s="147">
        <f t="shared" si="0"/>
        <v>504.8</v>
      </c>
      <c r="J26" s="189"/>
      <c r="K26" s="190"/>
      <c r="L26" s="190"/>
      <c r="M26" s="191"/>
      <c r="N26" s="192"/>
      <c r="O26" s="200"/>
      <c r="P26" s="154"/>
    </row>
    <row r="27" s="2" customFormat="1" ht="15" customHeight="1" spans="1:16">
      <c r="A27" s="180"/>
      <c r="B27" s="181"/>
      <c r="C27" s="181"/>
      <c r="D27" s="44"/>
      <c r="E27" s="102"/>
      <c r="F27" s="51" t="s">
        <v>46</v>
      </c>
      <c r="G27" s="105">
        <v>242.4</v>
      </c>
      <c r="H27" s="100">
        <v>20</v>
      </c>
      <c r="I27" s="155">
        <f t="shared" si="0"/>
        <v>262.4</v>
      </c>
      <c r="J27" s="189"/>
      <c r="K27" s="190"/>
      <c r="L27" s="190"/>
      <c r="M27" s="191"/>
      <c r="N27" s="192"/>
      <c r="O27" s="200"/>
      <c r="P27" s="154"/>
    </row>
    <row r="28" s="2" customFormat="1" ht="26" customHeight="1" spans="1:16">
      <c r="A28" s="182" t="s">
        <v>58</v>
      </c>
      <c r="B28" s="109" t="s">
        <v>59</v>
      </c>
      <c r="C28" s="183"/>
      <c r="D28" s="110" t="s">
        <v>39</v>
      </c>
      <c r="E28" s="29"/>
      <c r="F28" s="51"/>
      <c r="G28" s="111">
        <v>4486</v>
      </c>
      <c r="H28" s="41">
        <v>500</v>
      </c>
      <c r="I28" s="147">
        <f t="shared" si="0"/>
        <v>4986</v>
      </c>
      <c r="J28" s="194"/>
      <c r="K28" s="195"/>
      <c r="L28" s="195"/>
      <c r="M28" s="201"/>
      <c r="N28" s="196"/>
      <c r="O28" s="202"/>
      <c r="P28" s="154"/>
    </row>
    <row r="29" s="2" customFormat="1" ht="15" customHeight="1" spans="1:16">
      <c r="A29" s="112"/>
      <c r="B29" s="113"/>
      <c r="C29" s="113"/>
      <c r="D29" s="112"/>
      <c r="E29" s="114"/>
      <c r="F29" s="115"/>
      <c r="G29" s="116"/>
      <c r="H29" s="117"/>
      <c r="I29" s="162"/>
      <c r="J29" s="163"/>
      <c r="K29" s="164"/>
      <c r="L29" s="164"/>
      <c r="M29" s="165"/>
      <c r="N29" s="166"/>
      <c r="O29" s="166"/>
      <c r="P29" s="154"/>
    </row>
    <row r="30" s="2" customFormat="1" ht="23" customHeight="1" spans="1:16">
      <c r="A30" s="118"/>
      <c r="B30" s="119"/>
      <c r="C30" s="119"/>
      <c r="D30" s="118"/>
      <c r="E30" s="120"/>
      <c r="F30" s="121"/>
      <c r="G30" s="122"/>
      <c r="H30" s="123"/>
      <c r="I30" s="167">
        <f>SUM(I8:I27)</f>
        <v>4884.4</v>
      </c>
      <c r="J30" s="168" t="s">
        <v>60</v>
      </c>
      <c r="K30" s="170">
        <f>SUM(K8:K28)</f>
        <v>21.38767</v>
      </c>
      <c r="L30" s="170">
        <f>SUM(L8:L28)</f>
        <v>22.88767</v>
      </c>
      <c r="M30" s="170">
        <f>SUM(M20:M27)</f>
        <v>0</v>
      </c>
      <c r="N30" s="170">
        <f>SUM(N8:N28)</f>
        <v>0.11193</v>
      </c>
      <c r="O30" s="141"/>
      <c r="P30" s="142"/>
    </row>
  </sheetData>
  <mergeCells count="48">
    <mergeCell ref="A1:M1"/>
    <mergeCell ref="A2:M2"/>
    <mergeCell ref="F3:G3"/>
    <mergeCell ref="J4:O4"/>
    <mergeCell ref="K5:O5"/>
    <mergeCell ref="A8:A11"/>
    <mergeCell ref="A12:A15"/>
    <mergeCell ref="A16:A19"/>
    <mergeCell ref="A20:A23"/>
    <mergeCell ref="A24:A27"/>
    <mergeCell ref="B8:B11"/>
    <mergeCell ref="B12:B15"/>
    <mergeCell ref="B16:B19"/>
    <mergeCell ref="B20:B23"/>
    <mergeCell ref="B24:B27"/>
    <mergeCell ref="C8:C11"/>
    <mergeCell ref="C12:C15"/>
    <mergeCell ref="C16:C19"/>
    <mergeCell ref="C20:C23"/>
    <mergeCell ref="C24:C27"/>
    <mergeCell ref="D8:D11"/>
    <mergeCell ref="D12:D15"/>
    <mergeCell ref="D16:D19"/>
    <mergeCell ref="D20:D23"/>
    <mergeCell ref="D24:D27"/>
    <mergeCell ref="E8:E11"/>
    <mergeCell ref="E12:E15"/>
    <mergeCell ref="E16:E19"/>
    <mergeCell ref="E20:E23"/>
    <mergeCell ref="E24:E27"/>
    <mergeCell ref="J8:J15"/>
    <mergeCell ref="J16:J23"/>
    <mergeCell ref="J24:J28"/>
    <mergeCell ref="K8:K15"/>
    <mergeCell ref="K16:K23"/>
    <mergeCell ref="K24:K28"/>
    <mergeCell ref="L8:L15"/>
    <mergeCell ref="L16:L23"/>
    <mergeCell ref="L24:L28"/>
    <mergeCell ref="M8:M15"/>
    <mergeCell ref="M16:M23"/>
    <mergeCell ref="M24:M28"/>
    <mergeCell ref="N8:N15"/>
    <mergeCell ref="N16:N23"/>
    <mergeCell ref="N24:N28"/>
    <mergeCell ref="O8:O15"/>
    <mergeCell ref="O16:O23"/>
    <mergeCell ref="O24:O28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67"/>
  <sheetViews>
    <sheetView tabSelected="1" topLeftCell="A41" workbookViewId="0">
      <selection activeCell="R66" sqref="R66"/>
    </sheetView>
  </sheetViews>
  <sheetFormatPr defaultColWidth="18" defaultRowHeight="13.5"/>
  <cols>
    <col min="1" max="1" width="9.125" customWidth="1"/>
    <col min="2" max="2" width="16.25" customWidth="1"/>
    <col min="3" max="3" width="13.25" customWidth="1"/>
    <col min="4" max="4" width="12.25" customWidth="1"/>
    <col min="5" max="5" width="12.125" customWidth="1"/>
    <col min="6" max="6" width="3.875" customWidth="1"/>
    <col min="7" max="7" width="7.5" style="3" customWidth="1"/>
    <col min="8" max="8" width="5.125" style="4" customWidth="1"/>
    <col min="9" max="9" width="7.625" style="4" customWidth="1"/>
    <col min="10" max="10" width="8.375" style="5" customWidth="1"/>
    <col min="11" max="11" width="9.375" style="6" customWidth="1"/>
    <col min="12" max="12" width="10.375" style="6" customWidth="1"/>
    <col min="13" max="13" width="13.75" style="7" customWidth="1"/>
    <col min="14" max="14" width="7.5" style="7" customWidth="1"/>
    <col min="15" max="15" width="9.875" customWidth="1"/>
    <col min="16" max="16" width="7" customWidth="1"/>
  </cols>
  <sheetData>
    <row r="1" s="1" customFormat="1" ht="40" customHeight="1" spans="1:16">
      <c r="A1" s="8" t="s">
        <v>0</v>
      </c>
      <c r="B1" s="9"/>
      <c r="C1" s="9"/>
      <c r="D1" s="9"/>
      <c r="E1" s="9"/>
      <c r="F1" s="9"/>
      <c r="G1" s="10"/>
      <c r="H1" s="11"/>
      <c r="I1" s="11"/>
      <c r="J1" s="10"/>
      <c r="K1" s="124"/>
      <c r="L1" s="124"/>
      <c r="M1" s="125"/>
      <c r="N1" s="126"/>
      <c r="O1" s="127"/>
      <c r="P1" s="127"/>
    </row>
    <row r="2" s="1" customFormat="1" ht="25.5" spans="1:16">
      <c r="A2" s="12" t="s">
        <v>1</v>
      </c>
      <c r="B2" s="12"/>
      <c r="C2" s="12"/>
      <c r="D2" s="12"/>
      <c r="E2" s="12"/>
      <c r="F2" s="12"/>
      <c r="G2" s="13"/>
      <c r="H2" s="14"/>
      <c r="I2" s="14"/>
      <c r="J2" s="12"/>
      <c r="K2" s="128"/>
      <c r="L2" s="128"/>
      <c r="M2" s="129"/>
      <c r="N2" s="126"/>
      <c r="O2" s="127"/>
      <c r="P2" s="127"/>
    </row>
    <row r="3" s="1" customFormat="1" ht="15.75" spans="5:16">
      <c r="E3" s="15" t="s">
        <v>2</v>
      </c>
      <c r="F3" s="16" t="s">
        <v>61</v>
      </c>
      <c r="G3" s="17"/>
      <c r="H3" s="18"/>
      <c r="I3" s="130"/>
      <c r="J3" s="5"/>
      <c r="K3" s="131"/>
      <c r="L3" s="131"/>
      <c r="M3" s="132"/>
      <c r="N3" s="126"/>
      <c r="O3" s="127"/>
      <c r="P3" s="127"/>
    </row>
    <row r="4" s="1" customFormat="1" ht="19.5" customHeight="1" spans="5:16">
      <c r="E4" s="19" t="s">
        <v>4</v>
      </c>
      <c r="F4" s="20"/>
      <c r="G4" s="21"/>
      <c r="H4" s="22"/>
      <c r="I4" s="22"/>
      <c r="J4" s="133" t="s">
        <v>5</v>
      </c>
      <c r="K4" s="133"/>
      <c r="L4" s="133"/>
      <c r="M4" s="133"/>
      <c r="N4" s="133"/>
      <c r="O4" s="133"/>
      <c r="P4" s="127"/>
    </row>
    <row r="5" s="1" customFormat="1" ht="15" spans="2:16">
      <c r="B5" s="23"/>
      <c r="C5" s="23"/>
      <c r="G5" s="24"/>
      <c r="H5" s="25"/>
      <c r="I5" s="134"/>
      <c r="J5" s="135"/>
      <c r="K5" s="136" t="s">
        <v>6</v>
      </c>
      <c r="L5" s="136"/>
      <c r="M5" s="136"/>
      <c r="N5" s="136"/>
      <c r="O5" s="136"/>
      <c r="P5" s="127"/>
    </row>
    <row r="6" s="2" customFormat="1" ht="15" customHeight="1" spans="1:16">
      <c r="A6" s="26" t="s">
        <v>7</v>
      </c>
      <c r="B6" s="27" t="s">
        <v>8</v>
      </c>
      <c r="C6" s="27" t="s">
        <v>9</v>
      </c>
      <c r="D6" s="27" t="s">
        <v>10</v>
      </c>
      <c r="E6" s="28" t="s">
        <v>11</v>
      </c>
      <c r="F6" s="28" t="s">
        <v>12</v>
      </c>
      <c r="G6" s="29" t="s">
        <v>13</v>
      </c>
      <c r="H6" s="30" t="s">
        <v>14</v>
      </c>
      <c r="I6" s="30" t="s">
        <v>15</v>
      </c>
      <c r="J6" s="137" t="s">
        <v>16</v>
      </c>
      <c r="K6" s="138" t="s">
        <v>17</v>
      </c>
      <c r="L6" s="138" t="s">
        <v>18</v>
      </c>
      <c r="M6" s="139" t="s">
        <v>19</v>
      </c>
      <c r="N6" s="140" t="s">
        <v>20</v>
      </c>
      <c r="O6" s="141"/>
      <c r="P6" s="142"/>
    </row>
    <row r="7" s="2" customFormat="1" ht="24" customHeight="1" spans="1:19">
      <c r="A7" s="26" t="s">
        <v>21</v>
      </c>
      <c r="B7" s="31" t="s">
        <v>22</v>
      </c>
      <c r="C7" s="32" t="s">
        <v>23</v>
      </c>
      <c r="D7" s="33" t="s">
        <v>24</v>
      </c>
      <c r="E7" s="34" t="s">
        <v>25</v>
      </c>
      <c r="F7" s="34" t="s">
        <v>26</v>
      </c>
      <c r="G7" s="29" t="s">
        <v>27</v>
      </c>
      <c r="H7" s="30" t="s">
        <v>28</v>
      </c>
      <c r="I7" s="143" t="s">
        <v>29</v>
      </c>
      <c r="J7" s="144" t="s">
        <v>30</v>
      </c>
      <c r="K7" s="145" t="s">
        <v>31</v>
      </c>
      <c r="L7" s="145" t="s">
        <v>32</v>
      </c>
      <c r="M7" s="139" t="s">
        <v>33</v>
      </c>
      <c r="N7" s="140" t="s">
        <v>34</v>
      </c>
      <c r="O7" s="146" t="s">
        <v>35</v>
      </c>
      <c r="P7" s="142"/>
      <c r="S7" s="171"/>
    </row>
    <row r="8" s="2" customFormat="1" ht="15" customHeight="1" spans="1:19">
      <c r="A8" s="35" t="s">
        <v>36</v>
      </c>
      <c r="B8" s="36" t="s">
        <v>37</v>
      </c>
      <c r="C8" s="37" t="s">
        <v>38</v>
      </c>
      <c r="D8" s="37" t="s">
        <v>62</v>
      </c>
      <c r="E8" s="38" t="s">
        <v>40</v>
      </c>
      <c r="F8" s="39" t="s">
        <v>41</v>
      </c>
      <c r="G8" s="40">
        <v>6129.69</v>
      </c>
      <c r="H8" s="41"/>
      <c r="I8" s="147">
        <v>2080</v>
      </c>
      <c r="J8" s="148" t="s">
        <v>63</v>
      </c>
      <c r="K8" s="141">
        <f>I8*0.00603</f>
        <v>12.5424</v>
      </c>
      <c r="L8" s="141">
        <f>K8+0.5</f>
        <v>13.0424</v>
      </c>
      <c r="M8" s="141" t="s">
        <v>43</v>
      </c>
      <c r="N8" s="141">
        <f t="shared" ref="N8:N28" si="0">0.7*0.26*0.205</f>
        <v>0.03731</v>
      </c>
      <c r="O8" s="149" t="s">
        <v>64</v>
      </c>
      <c r="P8" s="142"/>
      <c r="S8" s="171"/>
    </row>
    <row r="9" s="2" customFormat="1" ht="15" customHeight="1" spans="1:16">
      <c r="A9" s="42"/>
      <c r="B9" s="43"/>
      <c r="C9" s="44"/>
      <c r="D9" s="44"/>
      <c r="E9" s="45"/>
      <c r="F9" s="46"/>
      <c r="G9" s="47"/>
      <c r="H9" s="41"/>
      <c r="I9" s="147">
        <v>2080</v>
      </c>
      <c r="J9" s="148" t="s">
        <v>65</v>
      </c>
      <c r="K9" s="141">
        <f t="shared" ref="K9:K40" si="1">I9*0.00603</f>
        <v>12.5424</v>
      </c>
      <c r="L9" s="141">
        <f t="shared" ref="L9:L40" si="2">K9+0.5</f>
        <v>13.0424</v>
      </c>
      <c r="M9" s="141" t="s">
        <v>43</v>
      </c>
      <c r="N9" s="141">
        <f t="shared" si="0"/>
        <v>0.03731</v>
      </c>
      <c r="O9" s="150"/>
      <c r="P9" s="142"/>
    </row>
    <row r="10" s="2" customFormat="1" ht="15" customHeight="1" spans="1:16">
      <c r="A10" s="42"/>
      <c r="B10" s="43"/>
      <c r="C10" s="44"/>
      <c r="D10" s="44"/>
      <c r="E10" s="45"/>
      <c r="F10" s="48"/>
      <c r="G10" s="49"/>
      <c r="H10" s="41">
        <v>100</v>
      </c>
      <c r="I10" s="147">
        <v>2070</v>
      </c>
      <c r="J10" s="148" t="s">
        <v>66</v>
      </c>
      <c r="K10" s="141">
        <f t="shared" si="1"/>
        <v>12.4821</v>
      </c>
      <c r="L10" s="141">
        <f t="shared" si="2"/>
        <v>12.9821</v>
      </c>
      <c r="M10" s="141" t="s">
        <v>43</v>
      </c>
      <c r="N10" s="141">
        <f t="shared" si="0"/>
        <v>0.03731</v>
      </c>
      <c r="O10" s="150"/>
      <c r="P10" s="142"/>
    </row>
    <row r="11" s="2" customFormat="1" ht="15" customHeight="1" spans="1:16">
      <c r="A11" s="42"/>
      <c r="B11" s="43"/>
      <c r="C11" s="44"/>
      <c r="D11" s="44"/>
      <c r="E11" s="50"/>
      <c r="F11" s="39" t="s">
        <v>44</v>
      </c>
      <c r="G11" s="40">
        <v>8172.92</v>
      </c>
      <c r="H11" s="41"/>
      <c r="I11" s="147">
        <v>2050</v>
      </c>
      <c r="J11" s="148" t="s">
        <v>67</v>
      </c>
      <c r="K11" s="141">
        <f t="shared" si="1"/>
        <v>12.3615</v>
      </c>
      <c r="L11" s="141">
        <f t="shared" si="2"/>
        <v>12.8615</v>
      </c>
      <c r="M11" s="141" t="s">
        <v>43</v>
      </c>
      <c r="N11" s="141">
        <f t="shared" si="0"/>
        <v>0.03731</v>
      </c>
      <c r="O11" s="150"/>
      <c r="P11" s="142"/>
    </row>
    <row r="12" s="2" customFormat="1" ht="15" customHeight="1" spans="1:16">
      <c r="A12" s="42"/>
      <c r="B12" s="43"/>
      <c r="C12" s="44"/>
      <c r="D12" s="44"/>
      <c r="E12" s="50"/>
      <c r="F12" s="46"/>
      <c r="G12" s="47"/>
      <c r="H12" s="41"/>
      <c r="I12" s="147">
        <v>2050</v>
      </c>
      <c r="J12" s="148" t="s">
        <v>68</v>
      </c>
      <c r="K12" s="141">
        <f t="shared" si="1"/>
        <v>12.3615</v>
      </c>
      <c r="L12" s="141">
        <f t="shared" si="2"/>
        <v>12.8615</v>
      </c>
      <c r="M12" s="141" t="s">
        <v>43</v>
      </c>
      <c r="N12" s="141">
        <f t="shared" si="0"/>
        <v>0.03731</v>
      </c>
      <c r="O12" s="150"/>
      <c r="P12" s="142"/>
    </row>
    <row r="13" s="2" customFormat="1" ht="15" customHeight="1" spans="1:16">
      <c r="A13" s="42"/>
      <c r="B13" s="43"/>
      <c r="C13" s="44"/>
      <c r="D13" s="44"/>
      <c r="E13" s="50"/>
      <c r="F13" s="46"/>
      <c r="G13" s="47"/>
      <c r="H13" s="41"/>
      <c r="I13" s="147">
        <v>2050</v>
      </c>
      <c r="J13" s="148" t="s">
        <v>69</v>
      </c>
      <c r="K13" s="141">
        <f t="shared" si="1"/>
        <v>12.3615</v>
      </c>
      <c r="L13" s="141">
        <f t="shared" si="2"/>
        <v>12.8615</v>
      </c>
      <c r="M13" s="141" t="s">
        <v>43</v>
      </c>
      <c r="N13" s="141">
        <f t="shared" si="0"/>
        <v>0.03731</v>
      </c>
      <c r="O13" s="150"/>
      <c r="P13" s="142"/>
    </row>
    <row r="14" s="2" customFormat="1" ht="15" customHeight="1" spans="1:16">
      <c r="A14" s="42"/>
      <c r="B14" s="43"/>
      <c r="C14" s="44"/>
      <c r="D14" s="44"/>
      <c r="E14" s="50"/>
      <c r="F14" s="48"/>
      <c r="G14" s="49"/>
      <c r="H14" s="41">
        <v>100</v>
      </c>
      <c r="I14" s="147">
        <f>G11-6150</f>
        <v>2022.92</v>
      </c>
      <c r="J14" s="148" t="s">
        <v>70</v>
      </c>
      <c r="K14" s="141">
        <f t="shared" si="1"/>
        <v>12.1982076</v>
      </c>
      <c r="L14" s="141">
        <f t="shared" si="2"/>
        <v>12.6982076</v>
      </c>
      <c r="M14" s="141" t="s">
        <v>43</v>
      </c>
      <c r="N14" s="141">
        <f t="shared" si="0"/>
        <v>0.03731</v>
      </c>
      <c r="O14" s="150"/>
      <c r="P14" s="142"/>
    </row>
    <row r="15" s="2" customFormat="1" ht="15" customHeight="1" spans="1:16">
      <c r="A15" s="42"/>
      <c r="B15" s="43"/>
      <c r="C15" s="44"/>
      <c r="D15" s="44"/>
      <c r="E15" s="50"/>
      <c r="F15" s="39" t="s">
        <v>45</v>
      </c>
      <c r="G15" s="40">
        <v>4086.46</v>
      </c>
      <c r="H15" s="41"/>
      <c r="I15" s="147">
        <v>2070</v>
      </c>
      <c r="J15" s="148" t="s">
        <v>71</v>
      </c>
      <c r="K15" s="141">
        <f t="shared" si="1"/>
        <v>12.4821</v>
      </c>
      <c r="L15" s="141">
        <f t="shared" si="2"/>
        <v>12.9821</v>
      </c>
      <c r="M15" s="141" t="s">
        <v>43</v>
      </c>
      <c r="N15" s="141">
        <f t="shared" si="0"/>
        <v>0.03731</v>
      </c>
      <c r="O15" s="150"/>
      <c r="P15" s="142"/>
    </row>
    <row r="16" s="2" customFormat="1" ht="15" customHeight="1" spans="1:16">
      <c r="A16" s="42"/>
      <c r="B16" s="43"/>
      <c r="C16" s="44"/>
      <c r="D16" s="44"/>
      <c r="E16" s="50"/>
      <c r="F16" s="48"/>
      <c r="G16" s="49"/>
      <c r="H16" s="41">
        <v>50</v>
      </c>
      <c r="I16" s="147">
        <f>G15-2070+H16</f>
        <v>2066.46</v>
      </c>
      <c r="J16" s="148" t="s">
        <v>72</v>
      </c>
      <c r="K16" s="141">
        <f t="shared" si="1"/>
        <v>12.4607538</v>
      </c>
      <c r="L16" s="141">
        <f t="shared" si="2"/>
        <v>12.9607538</v>
      </c>
      <c r="M16" s="141" t="s">
        <v>43</v>
      </c>
      <c r="N16" s="141">
        <f t="shared" si="0"/>
        <v>0.03731</v>
      </c>
      <c r="O16" s="150"/>
      <c r="P16" s="142"/>
    </row>
    <row r="17" s="2" customFormat="1" ht="15" customHeight="1" spans="1:16">
      <c r="A17" s="42"/>
      <c r="B17" s="43"/>
      <c r="C17" s="44"/>
      <c r="D17" s="44"/>
      <c r="E17" s="50"/>
      <c r="F17" s="51" t="s">
        <v>46</v>
      </c>
      <c r="G17" s="52">
        <v>2043.23</v>
      </c>
      <c r="H17" s="41">
        <v>50</v>
      </c>
      <c r="I17" s="147">
        <f>G17+H17</f>
        <v>2093.23</v>
      </c>
      <c r="J17" s="148" t="s">
        <v>73</v>
      </c>
      <c r="K17" s="141">
        <f t="shared" si="1"/>
        <v>12.6221769</v>
      </c>
      <c r="L17" s="141">
        <f t="shared" si="2"/>
        <v>13.1221769</v>
      </c>
      <c r="M17" s="141" t="s">
        <v>43</v>
      </c>
      <c r="N17" s="141">
        <f t="shared" si="0"/>
        <v>0.03731</v>
      </c>
      <c r="O17" s="150"/>
      <c r="P17" s="142"/>
    </row>
    <row r="18" s="2" customFormat="1" ht="15" customHeight="1" spans="1:16">
      <c r="A18" s="53" t="s">
        <v>36</v>
      </c>
      <c r="B18" s="54" t="s">
        <v>37</v>
      </c>
      <c r="C18" s="55" t="s">
        <v>52</v>
      </c>
      <c r="D18" s="55" t="s">
        <v>62</v>
      </c>
      <c r="E18" s="56" t="s">
        <v>53</v>
      </c>
      <c r="F18" s="53" t="s">
        <v>41</v>
      </c>
      <c r="G18" s="57">
        <v>6129.69</v>
      </c>
      <c r="H18" s="58"/>
      <c r="I18" s="151">
        <v>2080</v>
      </c>
      <c r="J18" s="148" t="s">
        <v>74</v>
      </c>
      <c r="K18" s="141">
        <f t="shared" si="1"/>
        <v>12.5424</v>
      </c>
      <c r="L18" s="141">
        <f t="shared" si="2"/>
        <v>13.0424</v>
      </c>
      <c r="M18" s="141" t="s">
        <v>43</v>
      </c>
      <c r="N18" s="141">
        <f t="shared" si="0"/>
        <v>0.03731</v>
      </c>
      <c r="O18" s="150"/>
      <c r="P18" s="142"/>
    </row>
    <row r="19" s="2" customFormat="1" ht="15" customHeight="1" spans="1:16">
      <c r="A19" s="59"/>
      <c r="B19" s="60"/>
      <c r="C19" s="61"/>
      <c r="D19" s="61"/>
      <c r="E19" s="62"/>
      <c r="F19" s="59"/>
      <c r="G19" s="63"/>
      <c r="H19" s="58"/>
      <c r="I19" s="151">
        <v>2080</v>
      </c>
      <c r="J19" s="148" t="s">
        <v>75</v>
      </c>
      <c r="K19" s="141">
        <f t="shared" si="1"/>
        <v>12.5424</v>
      </c>
      <c r="L19" s="141">
        <f t="shared" si="2"/>
        <v>13.0424</v>
      </c>
      <c r="M19" s="141" t="s">
        <v>43</v>
      </c>
      <c r="N19" s="141">
        <f t="shared" si="0"/>
        <v>0.03731</v>
      </c>
      <c r="O19" s="150"/>
      <c r="P19" s="142"/>
    </row>
    <row r="20" s="2" customFormat="1" ht="15" customHeight="1" spans="1:16">
      <c r="A20" s="59"/>
      <c r="B20" s="60"/>
      <c r="C20" s="61"/>
      <c r="D20" s="61"/>
      <c r="E20" s="62"/>
      <c r="F20" s="64"/>
      <c r="G20" s="65"/>
      <c r="H20" s="58">
        <v>100</v>
      </c>
      <c r="I20" s="151">
        <v>2070</v>
      </c>
      <c r="J20" s="148" t="s">
        <v>76</v>
      </c>
      <c r="K20" s="141">
        <f t="shared" si="1"/>
        <v>12.4821</v>
      </c>
      <c r="L20" s="141">
        <f t="shared" si="2"/>
        <v>12.9821</v>
      </c>
      <c r="M20" s="141" t="s">
        <v>43</v>
      </c>
      <c r="N20" s="141">
        <f t="shared" si="0"/>
        <v>0.03731</v>
      </c>
      <c r="O20" s="150"/>
      <c r="P20" s="142"/>
    </row>
    <row r="21" s="2" customFormat="1" ht="15" customHeight="1" spans="1:16">
      <c r="A21" s="59"/>
      <c r="B21" s="60"/>
      <c r="C21" s="61"/>
      <c r="D21" s="61"/>
      <c r="E21" s="66"/>
      <c r="F21" s="53" t="s">
        <v>44</v>
      </c>
      <c r="G21" s="57">
        <v>8172.92</v>
      </c>
      <c r="H21" s="58"/>
      <c r="I21" s="151">
        <v>2050</v>
      </c>
      <c r="J21" s="148" t="s">
        <v>77</v>
      </c>
      <c r="K21" s="141">
        <f t="shared" si="1"/>
        <v>12.3615</v>
      </c>
      <c r="L21" s="141">
        <f t="shared" si="2"/>
        <v>12.8615</v>
      </c>
      <c r="M21" s="141" t="s">
        <v>43</v>
      </c>
      <c r="N21" s="141">
        <f t="shared" si="0"/>
        <v>0.03731</v>
      </c>
      <c r="O21" s="150"/>
      <c r="P21" s="142"/>
    </row>
    <row r="22" s="2" customFormat="1" ht="15" customHeight="1" spans="1:16">
      <c r="A22" s="59"/>
      <c r="B22" s="60"/>
      <c r="C22" s="61"/>
      <c r="D22" s="61"/>
      <c r="E22" s="66"/>
      <c r="F22" s="59"/>
      <c r="G22" s="63"/>
      <c r="H22" s="58"/>
      <c r="I22" s="151">
        <v>2050</v>
      </c>
      <c r="J22" s="148" t="s">
        <v>78</v>
      </c>
      <c r="K22" s="141">
        <f t="shared" si="1"/>
        <v>12.3615</v>
      </c>
      <c r="L22" s="141">
        <f t="shared" si="2"/>
        <v>12.8615</v>
      </c>
      <c r="M22" s="141" t="s">
        <v>43</v>
      </c>
      <c r="N22" s="141">
        <f t="shared" si="0"/>
        <v>0.03731</v>
      </c>
      <c r="O22" s="150"/>
      <c r="P22" s="142"/>
    </row>
    <row r="23" s="2" customFormat="1" ht="15" customHeight="1" spans="1:16">
      <c r="A23" s="59"/>
      <c r="B23" s="60"/>
      <c r="C23" s="61"/>
      <c r="D23" s="61"/>
      <c r="E23" s="66"/>
      <c r="F23" s="59"/>
      <c r="G23" s="63"/>
      <c r="H23" s="58"/>
      <c r="I23" s="151">
        <v>2050</v>
      </c>
      <c r="J23" s="148" t="s">
        <v>79</v>
      </c>
      <c r="K23" s="141">
        <f t="shared" si="1"/>
        <v>12.3615</v>
      </c>
      <c r="L23" s="141">
        <f t="shared" si="2"/>
        <v>12.8615</v>
      </c>
      <c r="M23" s="141" t="s">
        <v>43</v>
      </c>
      <c r="N23" s="141">
        <f t="shared" si="0"/>
        <v>0.03731</v>
      </c>
      <c r="O23" s="150"/>
      <c r="P23" s="142"/>
    </row>
    <row r="24" s="2" customFormat="1" ht="15" customHeight="1" spans="1:16">
      <c r="A24" s="59"/>
      <c r="B24" s="60"/>
      <c r="C24" s="61"/>
      <c r="D24" s="61"/>
      <c r="E24" s="66"/>
      <c r="F24" s="64"/>
      <c r="G24" s="65"/>
      <c r="H24" s="58">
        <v>100</v>
      </c>
      <c r="I24" s="151">
        <f>G21-6150</f>
        <v>2022.92</v>
      </c>
      <c r="J24" s="148" t="s">
        <v>80</v>
      </c>
      <c r="K24" s="141">
        <f t="shared" si="1"/>
        <v>12.1982076</v>
      </c>
      <c r="L24" s="141">
        <f t="shared" si="2"/>
        <v>12.6982076</v>
      </c>
      <c r="M24" s="141" t="s">
        <v>43</v>
      </c>
      <c r="N24" s="141">
        <f t="shared" si="0"/>
        <v>0.03731</v>
      </c>
      <c r="O24" s="150"/>
      <c r="P24" s="142"/>
    </row>
    <row r="25" s="2" customFormat="1" ht="15" customHeight="1" spans="1:16">
      <c r="A25" s="59"/>
      <c r="B25" s="60"/>
      <c r="C25" s="61"/>
      <c r="D25" s="61"/>
      <c r="E25" s="66"/>
      <c r="F25" s="53" t="s">
        <v>45</v>
      </c>
      <c r="G25" s="57">
        <v>4086.46</v>
      </c>
      <c r="H25" s="58"/>
      <c r="I25" s="151">
        <v>2070</v>
      </c>
      <c r="J25" s="148" t="s">
        <v>81</v>
      </c>
      <c r="K25" s="141">
        <f t="shared" si="1"/>
        <v>12.4821</v>
      </c>
      <c r="L25" s="141">
        <f t="shared" si="2"/>
        <v>12.9821</v>
      </c>
      <c r="M25" s="141" t="s">
        <v>43</v>
      </c>
      <c r="N25" s="141">
        <f t="shared" si="0"/>
        <v>0.03731</v>
      </c>
      <c r="O25" s="150"/>
      <c r="P25" s="142"/>
    </row>
    <row r="26" s="2" customFormat="1" ht="15" customHeight="1" spans="1:16">
      <c r="A26" s="59"/>
      <c r="B26" s="60"/>
      <c r="C26" s="61"/>
      <c r="D26" s="61"/>
      <c r="E26" s="66"/>
      <c r="F26" s="64"/>
      <c r="G26" s="63"/>
      <c r="H26" s="58">
        <v>50</v>
      </c>
      <c r="I26" s="151">
        <f>G25-2070+H26</f>
        <v>2066.46</v>
      </c>
      <c r="J26" s="148" t="s">
        <v>82</v>
      </c>
      <c r="K26" s="141">
        <f t="shared" si="1"/>
        <v>12.4607538</v>
      </c>
      <c r="L26" s="141">
        <f t="shared" si="2"/>
        <v>12.9607538</v>
      </c>
      <c r="M26" s="141" t="s">
        <v>43</v>
      </c>
      <c r="N26" s="141">
        <f t="shared" si="0"/>
        <v>0.03731</v>
      </c>
      <c r="O26" s="150"/>
      <c r="P26" s="142"/>
    </row>
    <row r="27" s="2" customFormat="1" ht="15" customHeight="1" spans="1:16">
      <c r="A27" s="59"/>
      <c r="B27" s="60"/>
      <c r="C27" s="61"/>
      <c r="D27" s="61"/>
      <c r="E27" s="66"/>
      <c r="F27" s="67" t="s">
        <v>46</v>
      </c>
      <c r="G27" s="68">
        <v>2043.23</v>
      </c>
      <c r="H27" s="58">
        <v>50</v>
      </c>
      <c r="I27" s="151">
        <f>G27+H27</f>
        <v>2093.23</v>
      </c>
      <c r="J27" s="148" t="s">
        <v>83</v>
      </c>
      <c r="K27" s="141">
        <f t="shared" si="1"/>
        <v>12.6221769</v>
      </c>
      <c r="L27" s="141">
        <f t="shared" si="2"/>
        <v>13.1221769</v>
      </c>
      <c r="M27" s="141" t="s">
        <v>43</v>
      </c>
      <c r="N27" s="141">
        <f t="shared" si="0"/>
        <v>0.03731</v>
      </c>
      <c r="O27" s="150"/>
      <c r="P27" s="142"/>
    </row>
    <row r="28" s="2" customFormat="1" ht="15" customHeight="1" spans="1:16">
      <c r="A28" s="69" t="s">
        <v>36</v>
      </c>
      <c r="B28" s="70" t="s">
        <v>37</v>
      </c>
      <c r="C28" s="71" t="s">
        <v>49</v>
      </c>
      <c r="D28" s="71" t="s">
        <v>84</v>
      </c>
      <c r="E28" s="72" t="s">
        <v>50</v>
      </c>
      <c r="F28" s="39" t="s">
        <v>41</v>
      </c>
      <c r="G28" s="73">
        <v>6129.69</v>
      </c>
      <c r="H28" s="41"/>
      <c r="I28" s="147">
        <v>2080</v>
      </c>
      <c r="J28" s="148" t="s">
        <v>85</v>
      </c>
      <c r="K28" s="141">
        <f t="shared" si="1"/>
        <v>12.5424</v>
      </c>
      <c r="L28" s="141">
        <f t="shared" si="2"/>
        <v>13.0424</v>
      </c>
      <c r="M28" s="141" t="s">
        <v>43</v>
      </c>
      <c r="N28" s="141">
        <f t="shared" ref="N27:N47" si="3">0.7*0.26*0.205</f>
        <v>0.03731</v>
      </c>
      <c r="O28" s="150"/>
      <c r="P28" s="142"/>
    </row>
    <row r="29" s="2" customFormat="1" ht="15" customHeight="1" spans="1:16">
      <c r="A29" s="74"/>
      <c r="B29" s="75"/>
      <c r="C29" s="76"/>
      <c r="D29" s="76"/>
      <c r="E29" s="77"/>
      <c r="F29" s="46"/>
      <c r="G29" s="78"/>
      <c r="H29" s="41"/>
      <c r="I29" s="147">
        <v>2080</v>
      </c>
      <c r="J29" s="148" t="s">
        <v>86</v>
      </c>
      <c r="K29" s="141">
        <f t="shared" si="1"/>
        <v>12.5424</v>
      </c>
      <c r="L29" s="141">
        <f t="shared" si="2"/>
        <v>13.0424</v>
      </c>
      <c r="M29" s="141" t="s">
        <v>43</v>
      </c>
      <c r="N29" s="141">
        <f t="shared" si="3"/>
        <v>0.03731</v>
      </c>
      <c r="O29" s="150"/>
      <c r="P29" s="142"/>
    </row>
    <row r="30" s="2" customFormat="1" ht="15" customHeight="1" spans="1:16">
      <c r="A30" s="74"/>
      <c r="B30" s="75"/>
      <c r="C30" s="76"/>
      <c r="D30" s="76"/>
      <c r="E30" s="77"/>
      <c r="F30" s="48"/>
      <c r="G30" s="79"/>
      <c r="H30" s="41">
        <v>100</v>
      </c>
      <c r="I30" s="147">
        <v>2070</v>
      </c>
      <c r="J30" s="148" t="s">
        <v>87</v>
      </c>
      <c r="K30" s="141">
        <f t="shared" si="1"/>
        <v>12.4821</v>
      </c>
      <c r="L30" s="141">
        <f t="shared" si="2"/>
        <v>12.9821</v>
      </c>
      <c r="M30" s="141" t="s">
        <v>43</v>
      </c>
      <c r="N30" s="141">
        <f t="shared" si="3"/>
        <v>0.03731</v>
      </c>
      <c r="O30" s="150"/>
      <c r="P30" s="142"/>
    </row>
    <row r="31" s="2" customFormat="1" ht="15" customHeight="1" spans="1:16">
      <c r="A31" s="74"/>
      <c r="B31" s="75"/>
      <c r="C31" s="76"/>
      <c r="D31" s="76"/>
      <c r="E31" s="80"/>
      <c r="F31" s="39" t="s">
        <v>44</v>
      </c>
      <c r="G31" s="73">
        <v>8172.92</v>
      </c>
      <c r="H31" s="41"/>
      <c r="I31" s="147">
        <v>2050</v>
      </c>
      <c r="J31" s="148" t="s">
        <v>88</v>
      </c>
      <c r="K31" s="141">
        <f t="shared" si="1"/>
        <v>12.3615</v>
      </c>
      <c r="L31" s="141">
        <f t="shared" si="2"/>
        <v>12.8615</v>
      </c>
      <c r="M31" s="141" t="s">
        <v>43</v>
      </c>
      <c r="N31" s="141">
        <f t="shared" si="3"/>
        <v>0.03731</v>
      </c>
      <c r="O31" s="150"/>
      <c r="P31" s="142"/>
    </row>
    <row r="32" s="2" customFormat="1" ht="15" customHeight="1" spans="1:16">
      <c r="A32" s="74"/>
      <c r="B32" s="75"/>
      <c r="C32" s="76"/>
      <c r="D32" s="76"/>
      <c r="E32" s="80"/>
      <c r="F32" s="46"/>
      <c r="G32" s="78"/>
      <c r="H32" s="41"/>
      <c r="I32" s="147">
        <v>2050</v>
      </c>
      <c r="J32" s="148" t="s">
        <v>89</v>
      </c>
      <c r="K32" s="141">
        <f t="shared" si="1"/>
        <v>12.3615</v>
      </c>
      <c r="L32" s="141">
        <f t="shared" si="2"/>
        <v>12.8615</v>
      </c>
      <c r="M32" s="141" t="s">
        <v>43</v>
      </c>
      <c r="N32" s="141">
        <f t="shared" si="3"/>
        <v>0.03731</v>
      </c>
      <c r="O32" s="150"/>
      <c r="P32" s="142"/>
    </row>
    <row r="33" s="2" customFormat="1" ht="15" customHeight="1" spans="1:16">
      <c r="A33" s="74"/>
      <c r="B33" s="75"/>
      <c r="C33" s="76"/>
      <c r="D33" s="76"/>
      <c r="E33" s="80"/>
      <c r="F33" s="46"/>
      <c r="G33" s="78"/>
      <c r="H33" s="41"/>
      <c r="I33" s="147">
        <v>2050</v>
      </c>
      <c r="J33" s="148" t="s">
        <v>90</v>
      </c>
      <c r="K33" s="141">
        <f t="shared" si="1"/>
        <v>12.3615</v>
      </c>
      <c r="L33" s="141">
        <f t="shared" si="2"/>
        <v>12.8615</v>
      </c>
      <c r="M33" s="141" t="s">
        <v>43</v>
      </c>
      <c r="N33" s="141">
        <f t="shared" si="3"/>
        <v>0.03731</v>
      </c>
      <c r="O33" s="150"/>
      <c r="P33" s="142"/>
    </row>
    <row r="34" s="2" customFormat="1" ht="15" customHeight="1" spans="1:16">
      <c r="A34" s="74"/>
      <c r="B34" s="75"/>
      <c r="C34" s="76"/>
      <c r="D34" s="76"/>
      <c r="E34" s="80"/>
      <c r="F34" s="48"/>
      <c r="G34" s="79"/>
      <c r="H34" s="41">
        <v>100</v>
      </c>
      <c r="I34" s="147">
        <f>G31-6150</f>
        <v>2022.92</v>
      </c>
      <c r="J34" s="148" t="s">
        <v>91</v>
      </c>
      <c r="K34" s="141">
        <f t="shared" si="1"/>
        <v>12.1982076</v>
      </c>
      <c r="L34" s="141">
        <f t="shared" si="2"/>
        <v>12.6982076</v>
      </c>
      <c r="M34" s="141" t="s">
        <v>43</v>
      </c>
      <c r="N34" s="141">
        <f t="shared" si="3"/>
        <v>0.03731</v>
      </c>
      <c r="O34" s="152"/>
      <c r="P34" s="142"/>
    </row>
    <row r="35" s="2" customFormat="1" ht="15" customHeight="1" spans="1:16">
      <c r="A35" s="74"/>
      <c r="B35" s="75"/>
      <c r="C35" s="76"/>
      <c r="D35" s="76"/>
      <c r="E35" s="80"/>
      <c r="F35" s="39" t="s">
        <v>45</v>
      </c>
      <c r="G35" s="73">
        <v>4086.46</v>
      </c>
      <c r="H35" s="41"/>
      <c r="I35" s="147">
        <v>2070</v>
      </c>
      <c r="J35" s="148" t="s">
        <v>92</v>
      </c>
      <c r="K35" s="141">
        <f t="shared" si="1"/>
        <v>12.4821</v>
      </c>
      <c r="L35" s="141">
        <f t="shared" si="2"/>
        <v>12.9821</v>
      </c>
      <c r="M35" s="141" t="s">
        <v>43</v>
      </c>
      <c r="N35" s="141">
        <f t="shared" si="3"/>
        <v>0.03731</v>
      </c>
      <c r="O35" s="149" t="s">
        <v>93</v>
      </c>
      <c r="P35" s="142"/>
    </row>
    <row r="36" s="2" customFormat="1" ht="15" customHeight="1" spans="1:16">
      <c r="A36" s="74"/>
      <c r="B36" s="75"/>
      <c r="C36" s="76"/>
      <c r="D36" s="76"/>
      <c r="E36" s="80"/>
      <c r="F36" s="48"/>
      <c r="G36" s="79"/>
      <c r="H36" s="41">
        <v>50</v>
      </c>
      <c r="I36" s="147">
        <f>G35-2070+H36</f>
        <v>2066.46</v>
      </c>
      <c r="J36" s="148" t="s">
        <v>94</v>
      </c>
      <c r="K36" s="141">
        <f t="shared" si="1"/>
        <v>12.4607538</v>
      </c>
      <c r="L36" s="141">
        <f t="shared" si="2"/>
        <v>12.9607538</v>
      </c>
      <c r="M36" s="141" t="s">
        <v>43</v>
      </c>
      <c r="N36" s="141">
        <f t="shared" si="3"/>
        <v>0.03731</v>
      </c>
      <c r="O36" s="150"/>
      <c r="P36" s="142"/>
    </row>
    <row r="37" s="2" customFormat="1" ht="15" customHeight="1" spans="1:16">
      <c r="A37" s="74"/>
      <c r="B37" s="75"/>
      <c r="C37" s="76"/>
      <c r="D37" s="76"/>
      <c r="E37" s="80"/>
      <c r="F37" s="51" t="s">
        <v>46</v>
      </c>
      <c r="G37" s="81">
        <v>2043.23</v>
      </c>
      <c r="H37" s="41">
        <v>50</v>
      </c>
      <c r="I37" s="147">
        <f>G37+H37</f>
        <v>2093.23</v>
      </c>
      <c r="J37" s="148" t="s">
        <v>95</v>
      </c>
      <c r="K37" s="141">
        <f t="shared" si="1"/>
        <v>12.6221769</v>
      </c>
      <c r="L37" s="141">
        <f t="shared" si="2"/>
        <v>13.1221769</v>
      </c>
      <c r="M37" s="141" t="s">
        <v>43</v>
      </c>
      <c r="N37" s="141">
        <f t="shared" si="3"/>
        <v>0.03731</v>
      </c>
      <c r="O37" s="150"/>
      <c r="P37" s="142"/>
    </row>
    <row r="38" s="2" customFormat="1" ht="15" customHeight="1" spans="1:16">
      <c r="A38" s="82" t="s">
        <v>36</v>
      </c>
      <c r="B38" s="83" t="s">
        <v>37</v>
      </c>
      <c r="C38" s="84" t="s">
        <v>47</v>
      </c>
      <c r="D38" s="84" t="s">
        <v>62</v>
      </c>
      <c r="E38" s="85" t="s">
        <v>48</v>
      </c>
      <c r="F38" s="82" t="s">
        <v>41</v>
      </c>
      <c r="G38" s="86">
        <v>6129.69</v>
      </c>
      <c r="H38" s="87"/>
      <c r="I38" s="153">
        <v>2080</v>
      </c>
      <c r="J38" s="148" t="s">
        <v>96</v>
      </c>
      <c r="K38" s="141">
        <f t="shared" si="1"/>
        <v>12.5424</v>
      </c>
      <c r="L38" s="141">
        <f t="shared" si="2"/>
        <v>13.0424</v>
      </c>
      <c r="M38" s="141" t="s">
        <v>43</v>
      </c>
      <c r="N38" s="141">
        <f t="shared" si="3"/>
        <v>0.03731</v>
      </c>
      <c r="O38" s="150"/>
      <c r="P38" s="142"/>
    </row>
    <row r="39" s="2" customFormat="1" ht="15" customHeight="1" spans="1:16">
      <c r="A39" s="88"/>
      <c r="B39" s="89"/>
      <c r="C39" s="90"/>
      <c r="D39" s="90"/>
      <c r="E39" s="91"/>
      <c r="F39" s="88"/>
      <c r="G39" s="92"/>
      <c r="H39" s="87"/>
      <c r="I39" s="153">
        <v>2080</v>
      </c>
      <c r="J39" s="148" t="s">
        <v>97</v>
      </c>
      <c r="K39" s="141">
        <f t="shared" si="1"/>
        <v>12.5424</v>
      </c>
      <c r="L39" s="141">
        <f t="shared" si="2"/>
        <v>13.0424</v>
      </c>
      <c r="M39" s="141" t="s">
        <v>43</v>
      </c>
      <c r="N39" s="141">
        <f t="shared" si="3"/>
        <v>0.03731</v>
      </c>
      <c r="O39" s="150"/>
      <c r="P39" s="142"/>
    </row>
    <row r="40" s="2" customFormat="1" ht="15" customHeight="1" spans="1:16">
      <c r="A40" s="88"/>
      <c r="B40" s="89"/>
      <c r="C40" s="90"/>
      <c r="D40" s="90"/>
      <c r="E40" s="91"/>
      <c r="F40" s="93"/>
      <c r="G40" s="94"/>
      <c r="H40" s="87">
        <v>100</v>
      </c>
      <c r="I40" s="153">
        <v>2070</v>
      </c>
      <c r="J40" s="148" t="s">
        <v>98</v>
      </c>
      <c r="K40" s="141">
        <f t="shared" si="1"/>
        <v>12.4821</v>
      </c>
      <c r="L40" s="141">
        <f t="shared" si="2"/>
        <v>12.9821</v>
      </c>
      <c r="M40" s="141" t="s">
        <v>43</v>
      </c>
      <c r="N40" s="141">
        <f t="shared" si="3"/>
        <v>0.03731</v>
      </c>
      <c r="O40" s="150"/>
      <c r="P40" s="142"/>
    </row>
    <row r="41" s="2" customFormat="1" ht="15" customHeight="1" spans="1:16">
      <c r="A41" s="88"/>
      <c r="B41" s="89"/>
      <c r="C41" s="90"/>
      <c r="D41" s="90"/>
      <c r="E41" s="95"/>
      <c r="F41" s="82" t="s">
        <v>44</v>
      </c>
      <c r="G41" s="86">
        <v>8172.92</v>
      </c>
      <c r="H41" s="87"/>
      <c r="I41" s="153">
        <v>2050</v>
      </c>
      <c r="J41" s="148" t="s">
        <v>99</v>
      </c>
      <c r="K41" s="141">
        <f>I41*0.00603</f>
        <v>12.3615</v>
      </c>
      <c r="L41" s="141">
        <f t="shared" ref="L41:L61" si="4">K41+0.5</f>
        <v>12.8615</v>
      </c>
      <c r="M41" s="141" t="s">
        <v>43</v>
      </c>
      <c r="N41" s="141">
        <f t="shared" si="3"/>
        <v>0.03731</v>
      </c>
      <c r="O41" s="150"/>
      <c r="P41" s="142"/>
    </row>
    <row r="42" s="2" customFormat="1" ht="15" customHeight="1" spans="1:16">
      <c r="A42" s="88"/>
      <c r="B42" s="89"/>
      <c r="C42" s="90"/>
      <c r="D42" s="90"/>
      <c r="E42" s="95"/>
      <c r="F42" s="88"/>
      <c r="G42" s="92"/>
      <c r="H42" s="87"/>
      <c r="I42" s="153">
        <v>2050</v>
      </c>
      <c r="J42" s="148" t="s">
        <v>100</v>
      </c>
      <c r="K42" s="141">
        <f>I42*0.00603</f>
        <v>12.3615</v>
      </c>
      <c r="L42" s="141">
        <f t="shared" si="4"/>
        <v>12.8615</v>
      </c>
      <c r="M42" s="141" t="s">
        <v>43</v>
      </c>
      <c r="N42" s="141">
        <f t="shared" si="3"/>
        <v>0.03731</v>
      </c>
      <c r="O42" s="150"/>
      <c r="P42" s="142"/>
    </row>
    <row r="43" s="2" customFormat="1" ht="15" customHeight="1" spans="1:16">
      <c r="A43" s="88"/>
      <c r="B43" s="89"/>
      <c r="C43" s="90"/>
      <c r="D43" s="90"/>
      <c r="E43" s="95"/>
      <c r="F43" s="88"/>
      <c r="G43" s="92"/>
      <c r="H43" s="87"/>
      <c r="I43" s="153">
        <v>2050</v>
      </c>
      <c r="J43" s="148" t="s">
        <v>101</v>
      </c>
      <c r="K43" s="141">
        <f>I43*0.00603</f>
        <v>12.3615</v>
      </c>
      <c r="L43" s="141">
        <f t="shared" si="4"/>
        <v>12.8615</v>
      </c>
      <c r="M43" s="141" t="s">
        <v>43</v>
      </c>
      <c r="N43" s="141">
        <f t="shared" si="3"/>
        <v>0.03731</v>
      </c>
      <c r="O43" s="150"/>
      <c r="P43" s="142"/>
    </row>
    <row r="44" s="2" customFormat="1" ht="15" customHeight="1" spans="1:16">
      <c r="A44" s="88"/>
      <c r="B44" s="89"/>
      <c r="C44" s="90"/>
      <c r="D44" s="90"/>
      <c r="E44" s="95"/>
      <c r="F44" s="93"/>
      <c r="G44" s="94"/>
      <c r="H44" s="87">
        <v>100</v>
      </c>
      <c r="I44" s="153">
        <f>G41-6150</f>
        <v>2022.92</v>
      </c>
      <c r="J44" s="148" t="s">
        <v>102</v>
      </c>
      <c r="K44" s="141">
        <f>I44*0.00603</f>
        <v>12.1982076</v>
      </c>
      <c r="L44" s="141">
        <f t="shared" si="4"/>
        <v>12.6982076</v>
      </c>
      <c r="M44" s="141" t="s">
        <v>43</v>
      </c>
      <c r="N44" s="141">
        <f t="shared" si="3"/>
        <v>0.03731</v>
      </c>
      <c r="O44" s="150"/>
      <c r="P44" s="142"/>
    </row>
    <row r="45" s="2" customFormat="1" ht="15" customHeight="1" spans="1:16">
      <c r="A45" s="88"/>
      <c r="B45" s="89"/>
      <c r="C45" s="90"/>
      <c r="D45" s="90"/>
      <c r="E45" s="95"/>
      <c r="F45" s="82" t="s">
        <v>45</v>
      </c>
      <c r="G45" s="86">
        <v>4086.46</v>
      </c>
      <c r="H45" s="87"/>
      <c r="I45" s="153">
        <v>2070</v>
      </c>
      <c r="J45" s="148" t="s">
        <v>103</v>
      </c>
      <c r="K45" s="141">
        <f>I45*0.00603</f>
        <v>12.4821</v>
      </c>
      <c r="L45" s="141">
        <f t="shared" si="4"/>
        <v>12.9821</v>
      </c>
      <c r="M45" s="141" t="s">
        <v>43</v>
      </c>
      <c r="N45" s="141">
        <f t="shared" si="3"/>
        <v>0.03731</v>
      </c>
      <c r="O45" s="150"/>
      <c r="P45" s="142"/>
    </row>
    <row r="46" s="2" customFormat="1" ht="15" customHeight="1" spans="1:16">
      <c r="A46" s="88"/>
      <c r="B46" s="89"/>
      <c r="C46" s="90"/>
      <c r="D46" s="90"/>
      <c r="E46" s="95"/>
      <c r="F46" s="93"/>
      <c r="G46" s="94"/>
      <c r="H46" s="87">
        <v>50</v>
      </c>
      <c r="I46" s="153">
        <f>G45-2070+H46</f>
        <v>2066.46</v>
      </c>
      <c r="J46" s="148" t="s">
        <v>104</v>
      </c>
      <c r="K46" s="141">
        <f>I46*0.00603</f>
        <v>12.4607538</v>
      </c>
      <c r="L46" s="141">
        <f t="shared" si="4"/>
        <v>12.9607538</v>
      </c>
      <c r="M46" s="141" t="s">
        <v>43</v>
      </c>
      <c r="N46" s="141">
        <f t="shared" si="3"/>
        <v>0.03731</v>
      </c>
      <c r="O46" s="150"/>
      <c r="P46" s="142"/>
    </row>
    <row r="47" s="2" customFormat="1" ht="15" customHeight="1" spans="1:16">
      <c r="A47" s="88"/>
      <c r="B47" s="89"/>
      <c r="C47" s="90"/>
      <c r="D47" s="90"/>
      <c r="E47" s="95"/>
      <c r="F47" s="96" t="s">
        <v>46</v>
      </c>
      <c r="G47" s="97">
        <v>2043.23</v>
      </c>
      <c r="H47" s="87">
        <v>50</v>
      </c>
      <c r="I47" s="153">
        <f>G47+H47</f>
        <v>2093.23</v>
      </c>
      <c r="J47" s="148" t="s">
        <v>105</v>
      </c>
      <c r="K47" s="141">
        <f>I47*0.00603</f>
        <v>12.6221769</v>
      </c>
      <c r="L47" s="141">
        <f t="shared" si="4"/>
        <v>13.1221769</v>
      </c>
      <c r="M47" s="141" t="s">
        <v>43</v>
      </c>
      <c r="N47" s="141">
        <f t="shared" si="3"/>
        <v>0.03731</v>
      </c>
      <c r="O47" s="150"/>
      <c r="P47" s="142"/>
    </row>
    <row r="48" s="2" customFormat="1" ht="15" customHeight="1" spans="1:16">
      <c r="A48" s="35" t="s">
        <v>36</v>
      </c>
      <c r="B48" s="98" t="s">
        <v>106</v>
      </c>
      <c r="C48" s="98" t="s">
        <v>56</v>
      </c>
      <c r="D48" s="37" t="s">
        <v>62</v>
      </c>
      <c r="E48" s="99"/>
      <c r="F48" s="39" t="s">
        <v>41</v>
      </c>
      <c r="G48" s="100">
        <v>24518.76</v>
      </c>
      <c r="H48" s="41"/>
      <c r="I48" s="147">
        <v>7000</v>
      </c>
      <c r="J48" s="148" t="s">
        <v>107</v>
      </c>
      <c r="K48" s="141">
        <f>I48*0.00225</f>
        <v>15.75</v>
      </c>
      <c r="L48" s="141">
        <f t="shared" si="4"/>
        <v>16.25</v>
      </c>
      <c r="M48" s="141" t="s">
        <v>108</v>
      </c>
      <c r="N48" s="141">
        <f t="shared" ref="N48:N60" si="5">0.76*0.26*0.205</f>
        <v>0.040508</v>
      </c>
      <c r="O48" s="150"/>
      <c r="P48" s="142"/>
    </row>
    <row r="49" s="2" customFormat="1" ht="15" customHeight="1" spans="1:16">
      <c r="A49" s="42"/>
      <c r="B49" s="101"/>
      <c r="C49" s="101"/>
      <c r="D49" s="44"/>
      <c r="E49" s="102"/>
      <c r="F49" s="46"/>
      <c r="G49" s="103"/>
      <c r="H49" s="41"/>
      <c r="I49" s="147">
        <v>7000</v>
      </c>
      <c r="J49" s="148" t="s">
        <v>109</v>
      </c>
      <c r="K49" s="141">
        <f t="shared" ref="K49:K61" si="6">I49*0.00225</f>
        <v>15.75</v>
      </c>
      <c r="L49" s="141">
        <f t="shared" si="4"/>
        <v>16.25</v>
      </c>
      <c r="M49" s="141" t="s">
        <v>108</v>
      </c>
      <c r="N49" s="141">
        <f t="shared" si="5"/>
        <v>0.040508</v>
      </c>
      <c r="O49" s="150"/>
      <c r="P49" s="142"/>
    </row>
    <row r="50" s="2" customFormat="1" ht="15" customHeight="1" spans="1:16">
      <c r="A50" s="42"/>
      <c r="B50" s="101"/>
      <c r="C50" s="101"/>
      <c r="D50" s="44"/>
      <c r="E50" s="102"/>
      <c r="F50" s="46"/>
      <c r="G50" s="103"/>
      <c r="H50" s="41"/>
      <c r="I50" s="147">
        <v>7000</v>
      </c>
      <c r="J50" s="148" t="s">
        <v>110</v>
      </c>
      <c r="K50" s="141">
        <f t="shared" si="6"/>
        <v>15.75</v>
      </c>
      <c r="L50" s="141">
        <f t="shared" si="4"/>
        <v>16.25</v>
      </c>
      <c r="M50" s="141" t="s">
        <v>108</v>
      </c>
      <c r="N50" s="141">
        <f t="shared" si="5"/>
        <v>0.040508</v>
      </c>
      <c r="O50" s="150"/>
      <c r="P50" s="142"/>
    </row>
    <row r="51" s="2" customFormat="1" ht="15" customHeight="1" spans="1:16">
      <c r="A51" s="42"/>
      <c r="B51" s="101"/>
      <c r="C51" s="101"/>
      <c r="D51" s="44"/>
      <c r="E51" s="102"/>
      <c r="F51" s="48"/>
      <c r="G51" s="104"/>
      <c r="H51" s="41">
        <v>250</v>
      </c>
      <c r="I51" s="147">
        <f>G48-21000+H51</f>
        <v>3768.76</v>
      </c>
      <c r="J51" s="148" t="s">
        <v>111</v>
      </c>
      <c r="K51" s="141">
        <f t="shared" si="6"/>
        <v>8.47971</v>
      </c>
      <c r="L51" s="141">
        <f t="shared" si="4"/>
        <v>8.97971</v>
      </c>
      <c r="M51" s="141" t="s">
        <v>108</v>
      </c>
      <c r="N51" s="141">
        <f t="shared" si="5"/>
        <v>0.040508</v>
      </c>
      <c r="O51" s="150"/>
      <c r="P51" s="142"/>
    </row>
    <row r="52" s="2" customFormat="1" ht="15" customHeight="1" spans="1:16">
      <c r="A52" s="42"/>
      <c r="B52" s="101"/>
      <c r="C52" s="101"/>
      <c r="D52" s="44"/>
      <c r="E52" s="102"/>
      <c r="F52" s="39" t="s">
        <v>44</v>
      </c>
      <c r="G52" s="105">
        <v>32691.68</v>
      </c>
      <c r="H52" s="41"/>
      <c r="I52" s="147">
        <v>7000</v>
      </c>
      <c r="J52" s="148" t="s">
        <v>112</v>
      </c>
      <c r="K52" s="141">
        <f t="shared" si="6"/>
        <v>15.75</v>
      </c>
      <c r="L52" s="141">
        <f t="shared" si="4"/>
        <v>16.25</v>
      </c>
      <c r="M52" s="141" t="s">
        <v>108</v>
      </c>
      <c r="N52" s="141">
        <f t="shared" si="5"/>
        <v>0.040508</v>
      </c>
      <c r="O52" s="150"/>
      <c r="P52" s="154"/>
    </row>
    <row r="53" s="2" customFormat="1" ht="15" customHeight="1" spans="1:16">
      <c r="A53" s="42"/>
      <c r="B53" s="101"/>
      <c r="C53" s="101"/>
      <c r="D53" s="44"/>
      <c r="E53" s="102"/>
      <c r="F53" s="46"/>
      <c r="G53" s="106"/>
      <c r="H53" s="41"/>
      <c r="I53" s="147">
        <v>7000</v>
      </c>
      <c r="J53" s="148" t="s">
        <v>113</v>
      </c>
      <c r="K53" s="141">
        <f t="shared" si="6"/>
        <v>15.75</v>
      </c>
      <c r="L53" s="141">
        <f t="shared" si="4"/>
        <v>16.25</v>
      </c>
      <c r="M53" s="141" t="s">
        <v>108</v>
      </c>
      <c r="N53" s="141">
        <f t="shared" si="5"/>
        <v>0.040508</v>
      </c>
      <c r="O53" s="150"/>
      <c r="P53" s="154"/>
    </row>
    <row r="54" s="2" customFormat="1" ht="15" customHeight="1" spans="1:16">
      <c r="A54" s="42"/>
      <c r="B54" s="101"/>
      <c r="C54" s="101"/>
      <c r="D54" s="44"/>
      <c r="E54" s="102"/>
      <c r="F54" s="46"/>
      <c r="G54" s="106"/>
      <c r="H54" s="41"/>
      <c r="I54" s="147">
        <v>7000</v>
      </c>
      <c r="J54" s="148" t="s">
        <v>114</v>
      </c>
      <c r="K54" s="141">
        <f t="shared" si="6"/>
        <v>15.75</v>
      </c>
      <c r="L54" s="141">
        <f t="shared" si="4"/>
        <v>16.25</v>
      </c>
      <c r="M54" s="141" t="s">
        <v>108</v>
      </c>
      <c r="N54" s="141">
        <f t="shared" si="5"/>
        <v>0.040508</v>
      </c>
      <c r="O54" s="150"/>
      <c r="P54" s="154"/>
    </row>
    <row r="55" s="2" customFormat="1" ht="15" customHeight="1" spans="1:16">
      <c r="A55" s="42"/>
      <c r="B55" s="101"/>
      <c r="C55" s="101"/>
      <c r="D55" s="44"/>
      <c r="E55" s="102"/>
      <c r="F55" s="46"/>
      <c r="G55" s="106"/>
      <c r="H55" s="41"/>
      <c r="I55" s="147">
        <v>7000</v>
      </c>
      <c r="J55" s="148" t="s">
        <v>115</v>
      </c>
      <c r="K55" s="141">
        <f t="shared" si="6"/>
        <v>15.75</v>
      </c>
      <c r="L55" s="141">
        <f t="shared" si="4"/>
        <v>16.25</v>
      </c>
      <c r="M55" s="141" t="s">
        <v>108</v>
      </c>
      <c r="N55" s="141">
        <f t="shared" si="5"/>
        <v>0.040508</v>
      </c>
      <c r="O55" s="150"/>
      <c r="P55" s="154"/>
    </row>
    <row r="56" s="2" customFormat="1" ht="15" customHeight="1" spans="1:16">
      <c r="A56" s="42"/>
      <c r="B56" s="101"/>
      <c r="C56" s="101"/>
      <c r="D56" s="44"/>
      <c r="E56" s="102"/>
      <c r="F56" s="48"/>
      <c r="G56" s="107"/>
      <c r="H56" s="41">
        <v>350</v>
      </c>
      <c r="I56" s="147">
        <f>G52-28000+H56</f>
        <v>5041.68</v>
      </c>
      <c r="J56" s="148" t="s">
        <v>116</v>
      </c>
      <c r="K56" s="141">
        <f t="shared" si="6"/>
        <v>11.34378</v>
      </c>
      <c r="L56" s="141">
        <f t="shared" si="4"/>
        <v>11.84378</v>
      </c>
      <c r="M56" s="141" t="s">
        <v>108</v>
      </c>
      <c r="N56" s="141">
        <f t="shared" si="5"/>
        <v>0.040508</v>
      </c>
      <c r="O56" s="150"/>
      <c r="P56" s="154"/>
    </row>
    <row r="57" s="2" customFormat="1" ht="15" customHeight="1" spans="1:16">
      <c r="A57" s="42"/>
      <c r="B57" s="101"/>
      <c r="C57" s="101"/>
      <c r="D57" s="44"/>
      <c r="E57" s="102"/>
      <c r="F57" s="39" t="s">
        <v>45</v>
      </c>
      <c r="G57" s="105">
        <v>16345.84</v>
      </c>
      <c r="H57" s="41"/>
      <c r="I57" s="147">
        <v>7000</v>
      </c>
      <c r="J57" s="148" t="s">
        <v>117</v>
      </c>
      <c r="K57" s="141">
        <f t="shared" si="6"/>
        <v>15.75</v>
      </c>
      <c r="L57" s="141">
        <f t="shared" si="4"/>
        <v>16.25</v>
      </c>
      <c r="M57" s="141" t="s">
        <v>108</v>
      </c>
      <c r="N57" s="141">
        <f t="shared" si="5"/>
        <v>0.040508</v>
      </c>
      <c r="O57" s="150"/>
      <c r="P57" s="154"/>
    </row>
    <row r="58" s="2" customFormat="1" ht="15" customHeight="1" spans="1:16">
      <c r="A58" s="42"/>
      <c r="B58" s="101"/>
      <c r="C58" s="101"/>
      <c r="D58" s="44"/>
      <c r="E58" s="102"/>
      <c r="F58" s="46"/>
      <c r="G58" s="106"/>
      <c r="H58" s="41"/>
      <c r="I58" s="147">
        <v>7000</v>
      </c>
      <c r="J58" s="148" t="s">
        <v>118</v>
      </c>
      <c r="K58" s="141">
        <f t="shared" si="6"/>
        <v>15.75</v>
      </c>
      <c r="L58" s="141">
        <f t="shared" si="4"/>
        <v>16.25</v>
      </c>
      <c r="M58" s="141" t="s">
        <v>108</v>
      </c>
      <c r="N58" s="141">
        <f t="shared" si="5"/>
        <v>0.040508</v>
      </c>
      <c r="O58" s="150"/>
      <c r="P58" s="154"/>
    </row>
    <row r="59" s="2" customFormat="1" ht="15" customHeight="1" spans="1:16">
      <c r="A59" s="42"/>
      <c r="B59" s="101"/>
      <c r="C59" s="101"/>
      <c r="D59" s="44"/>
      <c r="E59" s="102"/>
      <c r="F59" s="48"/>
      <c r="G59" s="107"/>
      <c r="H59" s="41">
        <v>160</v>
      </c>
      <c r="I59" s="147">
        <f>G57-14000+H59</f>
        <v>2505.84</v>
      </c>
      <c r="J59" s="148" t="s">
        <v>119</v>
      </c>
      <c r="K59" s="141">
        <f t="shared" si="6"/>
        <v>5.63814</v>
      </c>
      <c r="L59" s="141">
        <f t="shared" si="4"/>
        <v>6.13814</v>
      </c>
      <c r="M59" s="141" t="s">
        <v>108</v>
      </c>
      <c r="N59" s="141">
        <f t="shared" si="5"/>
        <v>0.040508</v>
      </c>
      <c r="O59" s="150"/>
      <c r="P59" s="154"/>
    </row>
    <row r="60" s="2" customFormat="1" ht="15" customHeight="1" spans="1:16">
      <c r="A60" s="42"/>
      <c r="B60" s="101"/>
      <c r="C60" s="101"/>
      <c r="D60" s="44"/>
      <c r="E60" s="102"/>
      <c r="F60" s="39" t="s">
        <v>46</v>
      </c>
      <c r="G60" s="105">
        <v>8172.92</v>
      </c>
      <c r="H60" s="41"/>
      <c r="I60" s="147">
        <v>7000</v>
      </c>
      <c r="J60" s="148" t="s">
        <v>120</v>
      </c>
      <c r="K60" s="141">
        <f t="shared" si="6"/>
        <v>15.75</v>
      </c>
      <c r="L60" s="141">
        <f t="shared" si="4"/>
        <v>16.25</v>
      </c>
      <c r="M60" s="141" t="s">
        <v>108</v>
      </c>
      <c r="N60" s="141">
        <f t="shared" si="5"/>
        <v>0.040508</v>
      </c>
      <c r="O60" s="150"/>
      <c r="P60" s="154"/>
    </row>
    <row r="61" s="2" customFormat="1" ht="15" customHeight="1" spans="1:16">
      <c r="A61" s="42"/>
      <c r="B61" s="101"/>
      <c r="C61" s="101"/>
      <c r="D61" s="44"/>
      <c r="E61" s="102"/>
      <c r="F61" s="46"/>
      <c r="G61" s="106"/>
      <c r="H61" s="100">
        <v>100</v>
      </c>
      <c r="I61" s="155">
        <f>G60-I60+100</f>
        <v>1272.92</v>
      </c>
      <c r="J61" s="156" t="s">
        <v>121</v>
      </c>
      <c r="K61" s="141">
        <f t="shared" si="6"/>
        <v>2.86407</v>
      </c>
      <c r="L61" s="141">
        <f t="shared" si="4"/>
        <v>3.36407</v>
      </c>
      <c r="M61" s="157" t="s">
        <v>122</v>
      </c>
      <c r="N61" s="158">
        <f>0.7*0.16*0.185</f>
        <v>0.02072</v>
      </c>
      <c r="O61" s="150"/>
      <c r="P61" s="154"/>
    </row>
    <row r="62" s="2" customFormat="1" ht="36" customHeight="1" spans="1:16">
      <c r="A62" s="108" t="s">
        <v>36</v>
      </c>
      <c r="B62" s="109" t="s">
        <v>59</v>
      </c>
      <c r="C62" s="109"/>
      <c r="D62" s="110" t="s">
        <v>62</v>
      </c>
      <c r="E62" s="29"/>
      <c r="F62" s="51"/>
      <c r="G62" s="111">
        <v>166782</v>
      </c>
      <c r="H62" s="41">
        <v>2818</v>
      </c>
      <c r="I62" s="147">
        <f>G62+H62</f>
        <v>169600</v>
      </c>
      <c r="J62" s="156" t="s">
        <v>123</v>
      </c>
      <c r="K62" s="159">
        <v>25</v>
      </c>
      <c r="L62" s="159">
        <v>25.5</v>
      </c>
      <c r="M62" s="160" t="s">
        <v>124</v>
      </c>
      <c r="N62" s="161">
        <f>0.405*0.3*0.325</f>
        <v>0.0394875</v>
      </c>
      <c r="O62" s="152"/>
      <c r="P62" s="154"/>
    </row>
    <row r="63" s="2" customFormat="1" ht="15" customHeight="1" spans="1:16">
      <c r="A63" s="112"/>
      <c r="B63" s="113"/>
      <c r="C63" s="113"/>
      <c r="D63" s="112"/>
      <c r="E63" s="114"/>
      <c r="F63" s="115"/>
      <c r="G63" s="116"/>
      <c r="H63" s="117"/>
      <c r="I63" s="162"/>
      <c r="J63" s="163"/>
      <c r="K63" s="164"/>
      <c r="L63" s="164"/>
      <c r="M63" s="165"/>
      <c r="N63" s="166"/>
      <c r="O63" s="166"/>
      <c r="P63" s="154"/>
    </row>
    <row r="64" s="2" customFormat="1" ht="23" customHeight="1" spans="1:16">
      <c r="A64" s="118"/>
      <c r="B64" s="119"/>
      <c r="C64" s="119"/>
      <c r="D64" s="118"/>
      <c r="E64" s="120"/>
      <c r="F64" s="121"/>
      <c r="G64" s="122"/>
      <c r="H64" s="123"/>
      <c r="I64" s="167">
        <f t="shared" ref="I64:L64" si="7">SUM(I8:I62)</f>
        <v>334719.64</v>
      </c>
      <c r="J64" s="168" t="s">
        <v>125</v>
      </c>
      <c r="K64" s="169">
        <f t="shared" si="7"/>
        <v>708.4842532</v>
      </c>
      <c r="L64" s="169">
        <f t="shared" si="7"/>
        <v>735.9842532</v>
      </c>
      <c r="M64" s="170">
        <f>SUM(M38:M60)</f>
        <v>0</v>
      </c>
      <c r="N64" s="169">
        <f>SUM(N8:N62)</f>
        <v>2.0792115</v>
      </c>
      <c r="O64" s="141"/>
      <c r="P64" s="142"/>
    </row>
    <row r="65" s="1" customFormat="1" ht="15" spans="7:16">
      <c r="G65" s="24"/>
      <c r="H65" s="22"/>
      <c r="I65" s="172"/>
      <c r="J65" s="173"/>
      <c r="K65" s="131"/>
      <c r="L65" s="131"/>
      <c r="M65" s="132"/>
      <c r="N65" s="126"/>
      <c r="O65" s="127"/>
      <c r="P65" s="127"/>
    </row>
    <row r="67" s="1" customFormat="1" ht="15" spans="7:16">
      <c r="G67" s="24"/>
      <c r="H67" s="130"/>
      <c r="I67" s="22"/>
      <c r="J67" s="135"/>
      <c r="K67" s="131"/>
      <c r="L67" s="131"/>
      <c r="M67" s="132"/>
      <c r="N67" s="126"/>
      <c r="O67" s="127"/>
      <c r="P67" s="127"/>
    </row>
  </sheetData>
  <mergeCells count="64">
    <mergeCell ref="A1:M1"/>
    <mergeCell ref="A2:M2"/>
    <mergeCell ref="F3:G3"/>
    <mergeCell ref="J4:O4"/>
    <mergeCell ref="K5:O5"/>
    <mergeCell ref="A8:A17"/>
    <mergeCell ref="A18:A27"/>
    <mergeCell ref="A28:A37"/>
    <mergeCell ref="A38:A47"/>
    <mergeCell ref="A48:A61"/>
    <mergeCell ref="B8:B17"/>
    <mergeCell ref="B18:B27"/>
    <mergeCell ref="B28:B37"/>
    <mergeCell ref="B38:B47"/>
    <mergeCell ref="B48:B61"/>
    <mergeCell ref="C8:C17"/>
    <mergeCell ref="C18:C27"/>
    <mergeCell ref="C28:C37"/>
    <mergeCell ref="C38:C47"/>
    <mergeCell ref="C48:C61"/>
    <mergeCell ref="D8:D17"/>
    <mergeCell ref="D18:D27"/>
    <mergeCell ref="D28:D37"/>
    <mergeCell ref="D38:D47"/>
    <mergeCell ref="D48:D61"/>
    <mergeCell ref="E8:E17"/>
    <mergeCell ref="E18:E27"/>
    <mergeCell ref="E28:E37"/>
    <mergeCell ref="E38:E47"/>
    <mergeCell ref="E48:E61"/>
    <mergeCell ref="F8:F10"/>
    <mergeCell ref="F11:F14"/>
    <mergeCell ref="F15:F16"/>
    <mergeCell ref="F18:F20"/>
    <mergeCell ref="F21:F24"/>
    <mergeCell ref="F25:F26"/>
    <mergeCell ref="F28:F30"/>
    <mergeCell ref="F31:F34"/>
    <mergeCell ref="F35:F36"/>
    <mergeCell ref="F38:F40"/>
    <mergeCell ref="F41:F44"/>
    <mergeCell ref="F45:F46"/>
    <mergeCell ref="F48:F51"/>
    <mergeCell ref="F52:F56"/>
    <mergeCell ref="F57:F59"/>
    <mergeCell ref="F60:F61"/>
    <mergeCell ref="G8:G10"/>
    <mergeCell ref="G11:G14"/>
    <mergeCell ref="G15:G16"/>
    <mergeCell ref="G18:G20"/>
    <mergeCell ref="G21:G24"/>
    <mergeCell ref="G25:G26"/>
    <mergeCell ref="G28:G30"/>
    <mergeCell ref="G31:G34"/>
    <mergeCell ref="G35:G36"/>
    <mergeCell ref="G38:G40"/>
    <mergeCell ref="G41:G44"/>
    <mergeCell ref="G45:G46"/>
    <mergeCell ref="G48:G51"/>
    <mergeCell ref="G52:G56"/>
    <mergeCell ref="G57:G59"/>
    <mergeCell ref="G60:G61"/>
    <mergeCell ref="O8:O34"/>
    <mergeCell ref="O35:O62"/>
  </mergeCells>
  <printOptions horizontalCentered="1" verticalCentered="1"/>
  <pageMargins left="0.00347222222222222" right="0.00347222222222222" top="0.00347222222222222" bottom="0.00347222222222222" header="0.5" footer="0.5"/>
  <pageSetup paperSize="8" orientation="portrait" horizontalDpi="6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H39" sqref="G39:H40"/>
    </sheetView>
  </sheetViews>
  <sheetFormatPr defaultColWidth="18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ZCH97688M 60060770-CSSH</vt:lpstr>
      <vt:lpstr>ZCH97688M 60060771-CSSH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2026-03-25T01:03:54Z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2052-11.8.2.12300</vt:lpwstr>
  </property>
  <property fmtid="{D5CDD505-2E9C-101B-9397-08002B2CF9AE}" pid="3" name="ICV">
    <vt:lpwstr>E120E14C4741494B8A36276B41D2C7EF_12</vt:lpwstr>
  </property>
</Properties>
</file>