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ZNT95212M-60060839分包" sheetId="4" r:id="rId1"/>
    <sheet name="ZNT95212M-60060839" sheetId="6" r:id="rId2"/>
    <sheet name="Sheet1" sheetId="5" r:id="rId3"/>
  </sheets>
  <externalReferences>
    <externalReference r:id="rId4"/>
  </externalReferences>
  <definedNames>
    <definedName name="Gender">[1]LUT!$I$1:$BI$1</definedName>
    <definedName name="_xlnm.Print_Area" localSheetId="0">'ZNT95212M-60060839分包'!$A$1:$O$30</definedName>
    <definedName name="_xlnm.Print_Area" localSheetId="1">'ZNT95212M-60060839'!$A$1:$O$92</definedName>
  </definedNames>
  <calcPr calcId="144525"/>
</workbook>
</file>

<file path=xl/sharedStrings.xml><?xml version="1.0" encoding="utf-8"?>
<sst xmlns="http://schemas.openxmlformats.org/spreadsheetml/2006/main" count="344" uniqueCount="173">
  <si>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</si>
  <si>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</si>
  <si>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</si>
  <si>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2026.4.9</t>
  </si>
  <si>
    <t>小高 13592198272 江苏省苏州市常熟市虞山街道四新路5号亚西亚新新厂常熟市华宇针织印染有限公司</t>
  </si>
  <si>
    <t>车牌：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</si>
  <si>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</si>
  <si>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</si>
  <si>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</si>
  <si>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</si>
  <si>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</si>
  <si>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</si>
  <si>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</si>
  <si>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</si>
  <si>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</si>
  <si>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</si>
  <si>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</si>
  <si>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</si>
  <si>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</si>
  <si>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</si>
  <si>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</si>
  <si>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</si>
  <si>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</si>
  <si>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</si>
  <si>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</si>
  <si>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</si>
  <si>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</si>
  <si>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</si>
  <si>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</si>
  <si>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</si>
  <si>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</si>
  <si>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</si>
  <si>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</si>
  <si>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</si>
  <si>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</si>
  <si>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>S26033064</t>
  </si>
  <si>
    <t>合成纸腰封</t>
  </si>
  <si>
    <t>CSSH18519454A</t>
  </si>
  <si>
    <t xml:space="preserve">ZNT95212M-60060839   </t>
  </si>
  <si>
    <t>灰色</t>
  </si>
  <si>
    <t>CH</t>
  </si>
  <si>
    <t>1/3</t>
  </si>
  <si>
    <t>700*260*205mm</t>
  </si>
  <si>
    <t>一个板</t>
  </si>
  <si>
    <t>M</t>
  </si>
  <si>
    <t>G</t>
  </si>
  <si>
    <t>EG</t>
  </si>
  <si>
    <t>CSSH18519454B</t>
  </si>
  <si>
    <t>蓝色</t>
  </si>
  <si>
    <t>CSSH18519454C</t>
  </si>
  <si>
    <t>绿色</t>
  </si>
  <si>
    <t>2/3</t>
  </si>
  <si>
    <t xml:space="preserve">CSSH18519454D </t>
  </si>
  <si>
    <t>紫红色</t>
  </si>
  <si>
    <t>尺码条</t>
  </si>
  <si>
    <t>CSSH18519454</t>
  </si>
  <si>
    <t>3/3</t>
  </si>
  <si>
    <t>700*160*185mm</t>
  </si>
  <si>
    <t>圆贴</t>
  </si>
  <si>
    <t>3箱</t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</si>
  <si>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Arial"/>
        <charset val="134"/>
      </rPr>
      <t>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</si>
  <si>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indexed="8"/>
        <rFont val="Arial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Arial"/>
        <charset val="134"/>
      </rPr>
      <t>:</t>
    </r>
  </si>
  <si>
    <r>
      <rPr>
        <b/>
        <sz val="11"/>
        <color rgb="FF000000"/>
        <rFont val="宋体"/>
        <charset val="134"/>
      </rPr>
      <t>小高</t>
    </r>
    <r>
      <rPr>
        <b/>
        <sz val="11"/>
        <color rgb="FF000000"/>
        <rFont val="Arial"/>
        <charset val="134"/>
      </rPr>
      <t xml:space="preserve"> 13592198272 </t>
    </r>
    <r>
      <rPr>
        <b/>
        <sz val="11"/>
        <color rgb="FF000000"/>
        <rFont val="宋体"/>
        <charset val="134"/>
      </rPr>
      <t>江苏省苏州市常熟市虞山街道四新路</t>
    </r>
    <r>
      <rPr>
        <b/>
        <sz val="11"/>
        <color rgb="FF000000"/>
        <rFont val="Arial"/>
        <charset val="134"/>
      </rPr>
      <t>5</t>
    </r>
    <r>
      <rPr>
        <b/>
        <sz val="11"/>
        <color rgb="FF000000"/>
        <rFont val="宋体"/>
        <charset val="134"/>
      </rPr>
      <t>号亚西亚新新厂常熟市华宇针织印染有限公司</t>
    </r>
  </si>
  <si>
    <r>
      <rPr>
        <b/>
        <sz val="11"/>
        <color rgb="FF000000"/>
        <rFont val="宋体"/>
        <charset val="134"/>
      </rPr>
      <t>车牌：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</si>
  <si>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</si>
  <si>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客户订单号</t>
    </r>
  </si>
  <si>
    <r>
      <rPr>
        <b/>
        <sz val="10"/>
        <color rgb="FFFF0000"/>
        <rFont val="宋体"/>
        <charset val="134"/>
      </rPr>
      <t>实发数量</t>
    </r>
  </si>
  <si>
    <r>
      <rPr>
        <b/>
        <sz val="10"/>
        <color theme="1"/>
        <rFont val="宋体"/>
        <charset val="134"/>
      </rPr>
      <t>总箱数</t>
    </r>
  </si>
  <si>
    <r>
      <rPr>
        <sz val="10"/>
        <color rgb="FFFF0000"/>
        <rFont val="宋体"/>
        <charset val="134"/>
      </rPr>
      <t>净重（公斤</t>
    </r>
    <r>
      <rPr>
        <sz val="10"/>
        <color rgb="FFFF0000"/>
        <rFont val="Arial"/>
        <charset val="134"/>
      </rPr>
      <t>)</t>
    </r>
  </si>
  <si>
    <r>
      <rPr>
        <sz val="10"/>
        <color rgb="FFFF0000"/>
        <rFont val="宋体"/>
        <charset val="134"/>
      </rPr>
      <t>毛重（公斤</t>
    </r>
    <r>
      <rPr>
        <sz val="10"/>
        <color rgb="FFFF0000"/>
        <rFont val="Arial"/>
        <charset val="134"/>
      </rPr>
      <t>)</t>
    </r>
  </si>
  <si>
    <r>
      <rPr>
        <b/>
        <sz val="11"/>
        <color theme="1"/>
        <rFont val="宋体"/>
        <charset val="134"/>
      </rPr>
      <t>备注</t>
    </r>
  </si>
  <si>
    <t xml:space="preserve">S26033064 </t>
  </si>
  <si>
    <r>
      <rPr>
        <sz val="10"/>
        <rFont val="宋体"/>
        <charset val="134"/>
      </rPr>
      <t>合成纸腰封</t>
    </r>
  </si>
  <si>
    <t xml:space="preserve">ZNT95212M-60060839                 </t>
  </si>
  <si>
    <r>
      <rPr>
        <sz val="10"/>
        <rFont val="宋体"/>
        <charset val="134"/>
      </rPr>
      <t>灰色</t>
    </r>
  </si>
  <si>
    <t>1/83</t>
  </si>
  <si>
    <t>第一个板</t>
  </si>
  <si>
    <t>2/83</t>
  </si>
  <si>
    <t>3/83</t>
  </si>
  <si>
    <t>4/83</t>
  </si>
  <si>
    <t>5/83</t>
  </si>
  <si>
    <t>6/83</t>
  </si>
  <si>
    <t>7/83</t>
  </si>
  <si>
    <t>8/83</t>
  </si>
  <si>
    <t>9/83</t>
  </si>
  <si>
    <t>10/83</t>
  </si>
  <si>
    <t>11/83</t>
  </si>
  <si>
    <t>12/83</t>
  </si>
  <si>
    <t>13/83</t>
  </si>
  <si>
    <t>14/83</t>
  </si>
  <si>
    <t>15/83</t>
  </si>
  <si>
    <t>16/83</t>
  </si>
  <si>
    <r>
      <rPr>
        <sz val="10"/>
        <rFont val="宋体"/>
        <charset val="134"/>
      </rPr>
      <t>合成纸腰封</t>
    </r>
    <r>
      <rPr>
        <sz val="10"/>
        <rFont val="Arial"/>
        <charset val="134"/>
      </rPr>
      <t xml:space="preserve">     </t>
    </r>
  </si>
  <si>
    <t xml:space="preserve">CSSH18519454B </t>
  </si>
  <si>
    <r>
      <rPr>
        <sz val="10"/>
        <rFont val="宋体"/>
        <charset val="134"/>
      </rPr>
      <t>蓝色</t>
    </r>
  </si>
  <si>
    <t>17/83</t>
  </si>
  <si>
    <t>18/83</t>
  </si>
  <si>
    <t>19/83</t>
  </si>
  <si>
    <t>20/83</t>
  </si>
  <si>
    <t>21/83</t>
  </si>
  <si>
    <t>22/83</t>
  </si>
  <si>
    <t>23/83</t>
  </si>
  <si>
    <t>24/83</t>
  </si>
  <si>
    <t>25/83</t>
  </si>
  <si>
    <t>26/83</t>
  </si>
  <si>
    <t>27/83</t>
  </si>
  <si>
    <t>28/83</t>
  </si>
  <si>
    <t>第二个板</t>
  </si>
  <si>
    <t>29/83</t>
  </si>
  <si>
    <t>30/83</t>
  </si>
  <si>
    <t>31/83</t>
  </si>
  <si>
    <t>32/83</t>
  </si>
  <si>
    <t xml:space="preserve">CSSH18519454C </t>
  </si>
  <si>
    <r>
      <rPr>
        <sz val="10"/>
        <rFont val="宋体"/>
        <charset val="134"/>
      </rPr>
      <t>绿色</t>
    </r>
  </si>
  <si>
    <t>33/83</t>
  </si>
  <si>
    <t>34/83</t>
  </si>
  <si>
    <t>35/83</t>
  </si>
  <si>
    <t>36/83</t>
  </si>
  <si>
    <t>37/83</t>
  </si>
  <si>
    <t>38/83</t>
  </si>
  <si>
    <t>39/83</t>
  </si>
  <si>
    <t>40/83</t>
  </si>
  <si>
    <t>41/83</t>
  </si>
  <si>
    <t>42/83</t>
  </si>
  <si>
    <t>43/83</t>
  </si>
  <si>
    <t>44/83</t>
  </si>
  <si>
    <t>45/83</t>
  </si>
  <si>
    <t>46/83</t>
  </si>
  <si>
    <t>47/83</t>
  </si>
  <si>
    <r>
      <rPr>
        <sz val="10"/>
        <rFont val="宋体"/>
        <charset val="134"/>
      </rPr>
      <t>紫红色</t>
    </r>
  </si>
  <si>
    <t>48/83</t>
  </si>
  <si>
    <t>49/83</t>
  </si>
  <si>
    <t>50/83</t>
  </si>
  <si>
    <t>51/83</t>
  </si>
  <si>
    <t>52/83</t>
  </si>
  <si>
    <t>53/83</t>
  </si>
  <si>
    <t>54/83</t>
  </si>
  <si>
    <t>55/83</t>
  </si>
  <si>
    <t>56/83</t>
  </si>
  <si>
    <t>57/83</t>
  </si>
  <si>
    <t>58/83</t>
  </si>
  <si>
    <t>59/83</t>
  </si>
  <si>
    <t>第三个板</t>
  </si>
  <si>
    <t>60/83</t>
  </si>
  <si>
    <t>61/83</t>
  </si>
  <si>
    <t>62/83</t>
  </si>
  <si>
    <t>63/83</t>
  </si>
  <si>
    <r>
      <rPr>
        <sz val="10"/>
        <rFont val="宋体"/>
        <charset val="134"/>
      </rPr>
      <t>尺码条</t>
    </r>
  </si>
  <si>
    <t>64/83</t>
  </si>
  <si>
    <t>760*260*205mm</t>
  </si>
  <si>
    <t>65/83</t>
  </si>
  <si>
    <t>66/83</t>
  </si>
  <si>
    <t>67/83</t>
  </si>
  <si>
    <t>68/83</t>
  </si>
  <si>
    <t>69/83</t>
  </si>
  <si>
    <t>70/83</t>
  </si>
  <si>
    <t>71/83</t>
  </si>
  <si>
    <t>72/83</t>
  </si>
  <si>
    <t>73/83</t>
  </si>
  <si>
    <t>74/83</t>
  </si>
  <si>
    <t>75/83</t>
  </si>
  <si>
    <t>76/83</t>
  </si>
  <si>
    <t>77/83</t>
  </si>
  <si>
    <t>78/83</t>
  </si>
  <si>
    <t>79/83</t>
  </si>
  <si>
    <t>80/83</t>
  </si>
  <si>
    <t>81/83</t>
  </si>
  <si>
    <r>
      <rPr>
        <sz val="10"/>
        <rFont val="宋体"/>
        <charset val="134"/>
      </rPr>
      <t>圆贴</t>
    </r>
  </si>
  <si>
    <t>82/83</t>
  </si>
  <si>
    <t>405*300*325mm</t>
  </si>
  <si>
    <t>83/83</t>
  </si>
  <si>
    <t>385*240*195mm</t>
  </si>
  <si>
    <r>
      <rPr>
        <b/>
        <sz val="10"/>
        <color theme="1"/>
        <rFont val="Arial"/>
        <charset val="134"/>
      </rPr>
      <t>83</t>
    </r>
    <r>
      <rPr>
        <b/>
        <sz val="10"/>
        <color theme="1"/>
        <rFont val="宋体"/>
        <charset val="134"/>
      </rPr>
      <t>箱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</si>
</sst>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0_);[Red]\(0.000\)"/>
    <numFmt numFmtId="179" formatCode="0.00_);[Red]\(0.00\)"/>
    <numFmt numFmtId="180" formatCode="0.00_ "/>
    <numFmt numFmtId="181" formatCode="0.000_ "/>
  </numFmts>
  <fonts count="70">
    <font>
      <sz val="11"/>
      <color theme="1"/>
      <name val="宋体"/>
      <charset val="134"/>
      <scheme val="minor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b/>
      <sz val="20"/>
      <color theme="1"/>
      <name val="Arial"/>
      <charset val="134"/>
    </font>
    <font>
      <b/>
      <sz val="20"/>
      <color theme="1"/>
      <name val="Arial"/>
      <charset val="0"/>
    </font>
    <font>
      <b/>
      <sz val="11"/>
      <color indexed="10"/>
      <name val="Arial"/>
      <charset val="134"/>
    </font>
    <font>
      <b/>
      <sz val="11"/>
      <color rgb="FF000000"/>
      <name val="Arial"/>
      <charset val="134"/>
    </font>
    <font>
      <b/>
      <sz val="11"/>
      <color rgb="FFFF0000"/>
      <name val="Arial"/>
      <charset val="134"/>
    </font>
    <font>
      <sz val="11"/>
      <color indexed="8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20"/>
      <color rgb="FFFF0000"/>
      <name val="Arial"/>
      <charset val="0"/>
    </font>
    <font>
      <sz val="20"/>
      <color rgb="FFFF0000"/>
      <name val="Arial"/>
      <charset val="134"/>
    </font>
    <font>
      <sz val="11"/>
      <color rgb="FF000000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sz val="20"/>
      <color theme="1"/>
      <name val="Calibri"/>
      <charset val="0"/>
    </font>
    <font>
      <sz val="20"/>
      <color theme="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/>
    <xf numFmtId="0" fontId="60" fillId="0" borderId="9" applyNumberFormat="0" applyFill="0" applyAlignment="0" applyProtection="0">
      <alignment vertical="center"/>
    </xf>
    <xf numFmtId="0" fontId="0" fillId="0" borderId="0"/>
    <xf numFmtId="0" fontId="61" fillId="0" borderId="9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2" fillId="16" borderId="11" applyNumberFormat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64" fillId="17" borderId="12" applyNumberForma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17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177" fontId="12" fillId="0" borderId="3" xfId="51" applyNumberFormat="1" applyFont="1" applyFill="1" applyBorder="1" applyAlignment="1">
      <alignment horizontal="center" vertical="center" wrapText="1"/>
    </xf>
    <xf numFmtId="177" fontId="12" fillId="2" borderId="3" xfId="51" applyNumberFormat="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177" fontId="13" fillId="2" borderId="3" xfId="5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180" fontId="13" fillId="3" borderId="4" xfId="0" applyNumberFormat="1" applyFont="1" applyFill="1" applyBorder="1" applyAlignment="1">
      <alignment horizontal="center" vertical="center" wrapText="1"/>
    </xf>
    <xf numFmtId="177" fontId="13" fillId="3" borderId="4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180" fontId="13" fillId="3" borderId="5" xfId="0" applyNumberFormat="1" applyFont="1" applyFill="1" applyBorder="1" applyAlignment="1">
      <alignment horizontal="center" vertical="center" wrapText="1"/>
    </xf>
    <xf numFmtId="177" fontId="13" fillId="3" borderId="5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80" fontId="13" fillId="2" borderId="4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80" fontId="13" fillId="2" borderId="5" xfId="0" applyNumberFormat="1" applyFont="1" applyFill="1" applyBorder="1" applyAlignment="1">
      <alignment horizontal="center" vertical="center" wrapText="1"/>
    </xf>
    <xf numFmtId="177" fontId="13" fillId="2" borderId="5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7" fontId="13" fillId="4" borderId="4" xfId="0" applyNumberFormat="1" applyFont="1" applyFill="1" applyBorder="1" applyAlignment="1">
      <alignment horizontal="center" vertical="center"/>
    </xf>
    <xf numFmtId="177" fontId="13" fillId="4" borderId="3" xfId="51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177" fontId="13" fillId="4" borderId="5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180" fontId="13" fillId="5" borderId="4" xfId="0" applyNumberFormat="1" applyFont="1" applyFill="1" applyBorder="1" applyAlignment="1">
      <alignment horizontal="center" vertical="center" wrapText="1"/>
    </xf>
    <xf numFmtId="177" fontId="13" fillId="5" borderId="4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180" fontId="13" fillId="5" borderId="5" xfId="0" applyNumberFormat="1" applyFont="1" applyFill="1" applyBorder="1" applyAlignment="1">
      <alignment horizontal="center" vertical="center" wrapText="1"/>
    </xf>
    <xf numFmtId="177" fontId="13" fillId="5" borderId="5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77" fontId="13" fillId="5" borderId="6" xfId="0" applyNumberFormat="1" applyFont="1" applyFill="1" applyBorder="1" applyAlignment="1">
      <alignment horizontal="center" vertical="center"/>
    </xf>
    <xf numFmtId="179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177" fontId="16" fillId="2" borderId="0" xfId="0" applyNumberFormat="1" applyFont="1" applyFill="1" applyAlignment="1">
      <alignment horizontal="center" vertical="center"/>
    </xf>
    <xf numFmtId="49" fontId="17" fillId="0" borderId="3" xfId="51" applyNumberFormat="1" applyFont="1" applyFill="1" applyBorder="1" applyAlignment="1">
      <alignment horizontal="center" vertical="center" wrapText="1"/>
    </xf>
    <xf numFmtId="179" fontId="18" fillId="2" borderId="3" xfId="51" applyNumberFormat="1" applyFont="1" applyFill="1" applyBorder="1" applyAlignment="1">
      <alignment horizontal="center" vertical="center" wrapText="1"/>
    </xf>
    <xf numFmtId="0" fontId="18" fillId="2" borderId="3" xfId="51" applyFont="1" applyFill="1" applyBorder="1" applyAlignment="1">
      <alignment horizontal="center" vertical="center" wrapText="1"/>
    </xf>
    <xf numFmtId="178" fontId="18" fillId="2" borderId="3" xfId="0" applyNumberFormat="1" applyFont="1" applyFill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 wrapText="1"/>
    </xf>
    <xf numFmtId="177" fontId="19" fillId="2" borderId="3" xfId="51" applyNumberFormat="1" applyFont="1" applyFill="1" applyBorder="1" applyAlignment="1">
      <alignment horizontal="center" vertical="center" wrapText="1"/>
    </xf>
    <xf numFmtId="179" fontId="20" fillId="2" borderId="3" xfId="51" applyNumberFormat="1" applyFont="1" applyFill="1" applyBorder="1" applyAlignment="1">
      <alignment horizontal="center" vertical="center" wrapText="1"/>
    </xf>
    <xf numFmtId="0" fontId="20" fillId="2" borderId="3" xfId="51" applyFont="1" applyFill="1" applyBorder="1" applyAlignment="1">
      <alignment horizontal="center" vertical="center" wrapText="1"/>
    </xf>
    <xf numFmtId="178" fontId="20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7" fontId="21" fillId="2" borderId="3" xfId="51" applyNumberFormat="1" applyFont="1" applyFill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 wrapText="1"/>
    </xf>
    <xf numFmtId="178" fontId="18" fillId="0" borderId="3" xfId="0" applyNumberFormat="1" applyFont="1" applyBorder="1" applyAlignment="1">
      <alignment horizontal="center" vertical="center" wrapText="1"/>
    </xf>
    <xf numFmtId="178" fontId="22" fillId="0" borderId="3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81" fontId="18" fillId="2" borderId="3" xfId="0" applyNumberFormat="1" applyFont="1" applyFill="1" applyBorder="1" applyAlignment="1">
      <alignment horizontal="center" vertical="center" wrapText="1"/>
    </xf>
    <xf numFmtId="177" fontId="21" fillId="4" borderId="3" xfId="51" applyNumberFormat="1" applyFont="1" applyFill="1" applyBorder="1" applyAlignment="1">
      <alignment horizontal="center" vertical="center" wrapText="1"/>
    </xf>
    <xf numFmtId="0" fontId="21" fillId="4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2" borderId="4" xfId="51" applyFont="1" applyFill="1" applyBorder="1" applyAlignment="1">
      <alignment horizontal="center" vertical="center" wrapText="1"/>
    </xf>
    <xf numFmtId="177" fontId="12" fillId="0" borderId="4" xfId="51" applyNumberFormat="1" applyFont="1" applyFill="1" applyBorder="1" applyAlignment="1">
      <alignment horizontal="center" vertical="center" wrapText="1"/>
    </xf>
    <xf numFmtId="177" fontId="13" fillId="2" borderId="4" xfId="51" applyNumberFormat="1" applyFont="1" applyFill="1" applyBorder="1" applyAlignment="1">
      <alignment horizontal="center" vertical="center" wrapText="1"/>
    </xf>
    <xf numFmtId="0" fontId="13" fillId="2" borderId="5" xfId="51" applyFont="1" applyFill="1" applyBorder="1" applyAlignment="1">
      <alignment horizontal="center" vertical="center" wrapText="1"/>
    </xf>
    <xf numFmtId="177" fontId="12" fillId="0" borderId="5" xfId="51" applyNumberFormat="1" applyFont="1" applyFill="1" applyBorder="1" applyAlignment="1">
      <alignment horizontal="center" vertical="center" wrapText="1"/>
    </xf>
    <xf numFmtId="177" fontId="13" fillId="2" borderId="5" xfId="51" applyNumberFormat="1" applyFont="1" applyFill="1" applyBorder="1" applyAlignment="1">
      <alignment horizontal="center" vertical="center" wrapText="1"/>
    </xf>
    <xf numFmtId="177" fontId="13" fillId="2" borderId="6" xfId="51" applyNumberFormat="1" applyFont="1" applyFill="1" applyBorder="1" applyAlignment="1">
      <alignment horizontal="center" vertical="center" wrapText="1"/>
    </xf>
    <xf numFmtId="177" fontId="24" fillId="2" borderId="4" xfId="0" applyNumberFormat="1" applyFont="1" applyFill="1" applyBorder="1" applyAlignment="1">
      <alignment horizontal="center" vertical="center"/>
    </xf>
    <xf numFmtId="177" fontId="24" fillId="2" borderId="5" xfId="0" applyNumberFormat="1" applyFont="1" applyFill="1" applyBorder="1" applyAlignment="1">
      <alignment horizontal="center" vertical="center"/>
    </xf>
    <xf numFmtId="177" fontId="24" fillId="2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2" borderId="6" xfId="5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7" fontId="12" fillId="0" borderId="6" xfId="51" applyNumberFormat="1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13" fillId="4" borderId="3" xfId="5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vertical="center" wrapText="1"/>
    </xf>
    <xf numFmtId="0" fontId="13" fillId="0" borderId="3" xfId="51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7" fontId="24" fillId="2" borderId="3" xfId="0" applyNumberFormat="1" applyFont="1" applyFill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7" fontId="21" fillId="2" borderId="4" xfId="51" applyNumberFormat="1" applyFont="1" applyFill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/>
    </xf>
    <xf numFmtId="0" fontId="18" fillId="0" borderId="3" xfId="51" applyFont="1" applyFill="1" applyBorder="1" applyAlignment="1">
      <alignment horizontal="center" vertical="center" wrapText="1"/>
    </xf>
    <xf numFmtId="177" fontId="13" fillId="4" borderId="3" xfId="0" applyNumberFormat="1" applyFont="1" applyFill="1" applyBorder="1" applyAlignment="1">
      <alignment horizontal="center" vertical="center"/>
    </xf>
    <xf numFmtId="179" fontId="18" fillId="4" borderId="3" xfId="51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78" fontId="18" fillId="4" borderId="3" xfId="0" applyNumberFormat="1" applyFont="1" applyFill="1" applyBorder="1" applyAlignment="1">
      <alignment horizontal="center" vertical="center" wrapText="1"/>
    </xf>
    <xf numFmtId="178" fontId="21" fillId="4" borderId="3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9" fontId="18" fillId="2" borderId="3" xfId="0" applyNumberFormat="1" applyFont="1" applyFill="1" applyBorder="1" applyAlignment="1">
      <alignment horizontal="center" vertical="center" wrapText="1"/>
    </xf>
    <xf numFmtId="177" fontId="9" fillId="2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28" fillId="0" borderId="0" xfId="0" applyFont="1" applyAlignment="1">
      <alignment horizontal="center" vertical="center"/>
    </xf>
    <xf numFmtId="179" fontId="0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7" fontId="29" fillId="0" borderId="0" xfId="0" applyNumberFormat="1" applyFont="1" applyFill="1" applyAlignment="1">
      <alignment horizontal="center" vertical="center"/>
    </xf>
    <xf numFmtId="177" fontId="29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14" fontId="31" fillId="0" borderId="1" xfId="0" applyNumberFormat="1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/>
    </xf>
    <xf numFmtId="177" fontId="32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2" xfId="0" applyFont="1" applyBorder="1" applyAlignment="1">
      <alignment vertical="center"/>
    </xf>
    <xf numFmtId="177" fontId="31" fillId="0" borderId="2" xfId="0" applyNumberFormat="1" applyFont="1" applyBorder="1" applyAlignment="1">
      <alignment vertical="center"/>
    </xf>
    <xf numFmtId="177" fontId="26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177" fontId="36" fillId="2" borderId="0" xfId="0" applyNumberFormat="1" applyFont="1" applyFill="1" applyAlignment="1">
      <alignment horizontal="center" vertical="center"/>
    </xf>
    <xf numFmtId="0" fontId="37" fillId="0" borderId="3" xfId="51" applyFont="1" applyFill="1" applyBorder="1" applyAlignment="1">
      <alignment horizontal="center" vertical="center" wrapText="1"/>
    </xf>
    <xf numFmtId="15" fontId="37" fillId="0" borderId="3" xfId="51" applyNumberFormat="1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/>
    </xf>
    <xf numFmtId="180" fontId="38" fillId="3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80" fontId="38" fillId="2" borderId="4" xfId="0" applyNumberFormat="1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38" fillId="6" borderId="4" xfId="51" applyFont="1" applyFill="1" applyBorder="1" applyAlignment="1">
      <alignment horizontal="center" vertical="center" wrapText="1"/>
    </xf>
    <xf numFmtId="0" fontId="13" fillId="6" borderId="4" xfId="5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77" fontId="12" fillId="6" borderId="4" xfId="51" applyNumberFormat="1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13" fillId="6" borderId="5" xfId="5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177" fontId="12" fillId="6" borderId="5" xfId="51" applyNumberFormat="1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8" fillId="6" borderId="3" xfId="51" applyFont="1" applyFill="1" applyBorder="1" applyAlignment="1">
      <alignment horizontal="center" vertical="center" wrapText="1"/>
    </xf>
    <xf numFmtId="0" fontId="13" fillId="6" borderId="3" xfId="5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77" fontId="12" fillId="6" borderId="3" xfId="51" applyNumberFormat="1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38" fillId="4" borderId="3" xfId="51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/>
    </xf>
    <xf numFmtId="177" fontId="40" fillId="4" borderId="3" xfId="0" applyNumberFormat="1" applyFont="1" applyFill="1" applyBorder="1" applyAlignment="1">
      <alignment horizontal="center" vertical="center"/>
    </xf>
    <xf numFmtId="177" fontId="41" fillId="4" borderId="3" xfId="0" applyNumberFormat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vertical="center" wrapText="1"/>
    </xf>
    <xf numFmtId="0" fontId="42" fillId="0" borderId="3" xfId="51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center" vertical="center"/>
    </xf>
    <xf numFmtId="49" fontId="41" fillId="0" borderId="3" xfId="0" applyNumberFormat="1" applyFont="1" applyFill="1" applyBorder="1" applyAlignment="1">
      <alignment horizontal="center" vertical="center"/>
    </xf>
    <xf numFmtId="177" fontId="42" fillId="2" borderId="3" xfId="0" applyNumberFormat="1" applyFont="1" applyFill="1" applyBorder="1" applyAlignment="1">
      <alignment horizontal="center" vertical="center"/>
    </xf>
    <xf numFmtId="177" fontId="41" fillId="2" borderId="3" xfId="0" applyNumberFormat="1" applyFont="1" applyFill="1" applyBorder="1" applyAlignment="1">
      <alignment horizontal="center" vertical="center"/>
    </xf>
    <xf numFmtId="179" fontId="43" fillId="2" borderId="0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178" fontId="26" fillId="2" borderId="0" xfId="0" applyNumberFormat="1" applyFont="1" applyFill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179" fontId="44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9" fontId="33" fillId="2" borderId="0" xfId="0" applyNumberFormat="1" applyFont="1" applyFill="1" applyAlignment="1">
      <alignment horizontal="center" vertical="center" wrapText="1"/>
    </xf>
    <xf numFmtId="177" fontId="45" fillId="2" borderId="0" xfId="0" applyNumberFormat="1" applyFont="1" applyFill="1" applyAlignment="1">
      <alignment horizontal="center" vertical="center"/>
    </xf>
    <xf numFmtId="179" fontId="13" fillId="2" borderId="3" xfId="51" applyNumberFormat="1" applyFont="1" applyFill="1" applyBorder="1" applyAlignment="1">
      <alignment horizontal="center" vertical="center" wrapText="1"/>
    </xf>
    <xf numFmtId="0" fontId="12" fillId="2" borderId="3" xfId="51" applyFont="1" applyFill="1" applyBorder="1" applyAlignment="1">
      <alignment horizontal="center" vertical="center" wrapText="1"/>
    </xf>
    <xf numFmtId="178" fontId="22" fillId="2" borderId="3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177" fontId="22" fillId="2" borderId="3" xfId="51" applyNumberFormat="1" applyFont="1" applyFill="1" applyBorder="1" applyAlignment="1">
      <alignment horizontal="center" vertical="center" wrapText="1"/>
    </xf>
    <xf numFmtId="49" fontId="46" fillId="0" borderId="3" xfId="51" applyNumberFormat="1" applyFont="1" applyFill="1" applyBorder="1" applyAlignment="1">
      <alignment horizontal="center" vertical="center" wrapText="1"/>
    </xf>
    <xf numFmtId="179" fontId="38" fillId="2" borderId="3" xfId="51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49" fontId="21" fillId="0" borderId="4" xfId="51" applyNumberFormat="1" applyFont="1" applyFill="1" applyBorder="1" applyAlignment="1">
      <alignment horizontal="center" vertical="center" wrapText="1"/>
    </xf>
    <xf numFmtId="179" fontId="21" fillId="0" borderId="4" xfId="51" applyNumberFormat="1" applyFont="1" applyFill="1" applyBorder="1" applyAlignment="1">
      <alignment horizontal="center" vertical="center" wrapText="1"/>
    </xf>
    <xf numFmtId="181" fontId="18" fillId="2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49" fontId="21" fillId="0" borderId="5" xfId="51" applyNumberFormat="1" applyFont="1" applyFill="1" applyBorder="1" applyAlignment="1">
      <alignment horizontal="center" vertical="center" wrapText="1"/>
    </xf>
    <xf numFmtId="179" fontId="21" fillId="0" borderId="5" xfId="51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81" fontId="18" fillId="2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49" fontId="21" fillId="0" borderId="6" xfId="51" applyNumberFormat="1" applyFont="1" applyFill="1" applyBorder="1" applyAlignment="1">
      <alignment horizontal="center" vertical="center" wrapText="1"/>
    </xf>
    <xf numFmtId="179" fontId="21" fillId="0" borderId="6" xfId="51" applyNumberFormat="1" applyFont="1" applyFill="1" applyBorder="1" applyAlignment="1">
      <alignment horizontal="center" vertical="center" wrapText="1"/>
    </xf>
    <xf numFmtId="181" fontId="18" fillId="2" borderId="6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81" fontId="20" fillId="2" borderId="4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81" fontId="20" fillId="2" borderId="5" xfId="0" applyNumberFormat="1" applyFont="1" applyFill="1" applyBorder="1" applyAlignment="1">
      <alignment horizontal="center" vertical="center" wrapText="1"/>
    </xf>
    <xf numFmtId="178" fontId="47" fillId="0" borderId="0" xfId="0" applyNumberFormat="1" applyFont="1" applyAlignment="1">
      <alignment horizontal="center" vertical="center"/>
    </xf>
    <xf numFmtId="181" fontId="20" fillId="2" borderId="6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77" fontId="42" fillId="4" borderId="3" xfId="0" applyNumberFormat="1" applyFont="1" applyFill="1" applyBorder="1" applyAlignment="1">
      <alignment horizontal="center" vertical="center"/>
    </xf>
    <xf numFmtId="49" fontId="48" fillId="4" borderId="3" xfId="0" applyNumberFormat="1" applyFont="1" applyFill="1" applyBorder="1" applyAlignment="1">
      <alignment horizontal="center" vertical="center"/>
    </xf>
    <xf numFmtId="179" fontId="42" fillId="4" borderId="3" xfId="51" applyNumberFormat="1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178" fontId="40" fillId="4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/>
    </xf>
    <xf numFmtId="179" fontId="20" fillId="2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Q26" sqref="Q26"/>
    </sheetView>
  </sheetViews>
  <sheetFormatPr defaultColWidth="18" defaultRowHeight="13.5"/>
  <cols>
    <col min="1" max="1" width="9.125" customWidth="1"/>
    <col min="2" max="2" width="16.25" customWidth="1"/>
    <col min="3" max="3" width="13.25" customWidth="1"/>
    <col min="4" max="4" width="12.25" customWidth="1"/>
    <col min="5" max="5" width="12.125" customWidth="1"/>
    <col min="6" max="6" width="3.875" customWidth="1"/>
    <col min="7" max="7" width="7.5" style="156" customWidth="1"/>
    <col min="8" max="8" width="5.125" style="157" customWidth="1"/>
    <col min="9" max="9" width="7.625" style="157" customWidth="1"/>
    <col min="10" max="10" width="8.375" style="158" customWidth="1"/>
    <col min="11" max="11" width="11.375" style="159" customWidth="1"/>
    <col min="12" max="12" width="10.375" style="159" customWidth="1"/>
    <col min="13" max="13" width="13.75" style="160" customWidth="1"/>
    <col min="14" max="14" width="7.5" style="160" customWidth="1"/>
    <col min="15" max="15" width="8" customWidth="1"/>
    <col min="16" max="16" width="7" customWidth="1"/>
  </cols>
  <sheetData>
    <row r="1" s="154" customFormat="1" ht="40" customHeight="1" spans="1:16">
      <c r="A1" s="161" t="s">
        <v>0</v>
      </c>
      <c r="B1" s="162"/>
      <c r="C1" s="162"/>
      <c r="D1" s="162"/>
      <c r="E1" s="162"/>
      <c r="F1" s="162"/>
      <c r="G1" s="163"/>
      <c r="H1" s="164"/>
      <c r="I1" s="164"/>
      <c r="J1" s="163"/>
      <c r="K1" s="212"/>
      <c r="L1" s="212"/>
      <c r="M1" s="213"/>
      <c r="N1" s="214"/>
      <c r="O1" s="215"/>
      <c r="P1" s="215"/>
    </row>
    <row r="2" s="154" customFormat="1" ht="25.5" spans="1:16">
      <c r="A2" s="165" t="s">
        <v>1</v>
      </c>
      <c r="B2" s="165"/>
      <c r="C2" s="165"/>
      <c r="D2" s="165"/>
      <c r="E2" s="165"/>
      <c r="F2" s="165"/>
      <c r="G2" s="166"/>
      <c r="H2" s="167"/>
      <c r="I2" s="167"/>
      <c r="J2" s="165"/>
      <c r="K2" s="216"/>
      <c r="L2" s="216"/>
      <c r="M2" s="217"/>
      <c r="N2" s="214"/>
      <c r="O2" s="215"/>
      <c r="P2" s="215"/>
    </row>
    <row r="3" s="154" customFormat="1" ht="15.75" spans="5:16">
      <c r="E3" s="168" t="s">
        <v>2</v>
      </c>
      <c r="F3" s="169" t="s">
        <v>3</v>
      </c>
      <c r="G3" s="170"/>
      <c r="H3" s="171"/>
      <c r="I3" s="218"/>
      <c r="J3" s="219" t="s">
        <v>4</v>
      </c>
      <c r="K3" s="219"/>
      <c r="L3" s="219"/>
      <c r="M3" s="219"/>
      <c r="N3" s="219"/>
      <c r="O3" s="219"/>
      <c r="P3" s="215"/>
    </row>
    <row r="4" s="154" customFormat="1" ht="19.5" customHeight="1" spans="5:16">
      <c r="E4" s="172" t="s">
        <v>5</v>
      </c>
      <c r="F4" s="173"/>
      <c r="G4" s="174"/>
      <c r="H4" s="175"/>
      <c r="I4" s="175"/>
      <c r="J4" s="219"/>
      <c r="K4" s="219"/>
      <c r="L4" s="219"/>
      <c r="M4" s="219"/>
      <c r="N4" s="219"/>
      <c r="O4" s="219"/>
      <c r="P4" s="215"/>
    </row>
    <row r="5" s="154" customFormat="1" ht="15" spans="2:16">
      <c r="B5" s="176"/>
      <c r="C5" s="176"/>
      <c r="G5" s="177"/>
      <c r="H5" s="178"/>
      <c r="I5" s="220"/>
      <c r="J5" s="219"/>
      <c r="K5" s="219"/>
      <c r="L5" s="219"/>
      <c r="M5" s="219"/>
      <c r="N5" s="219"/>
      <c r="O5" s="219"/>
      <c r="P5" s="215"/>
    </row>
    <row r="6" s="155" customFormat="1" ht="15" customHeight="1" spans="1:16">
      <c r="A6" s="26" t="s">
        <v>6</v>
      </c>
      <c r="B6" s="27" t="s">
        <v>7</v>
      </c>
      <c r="C6" s="27" t="s">
        <v>8</v>
      </c>
      <c r="D6" s="27" t="s">
        <v>9</v>
      </c>
      <c r="E6" s="28" t="s">
        <v>10</v>
      </c>
      <c r="F6" s="28" t="s">
        <v>11</v>
      </c>
      <c r="G6" s="29" t="s">
        <v>12</v>
      </c>
      <c r="H6" s="30" t="s">
        <v>13</v>
      </c>
      <c r="I6" s="30" t="s">
        <v>14</v>
      </c>
      <c r="J6" s="91" t="s">
        <v>15</v>
      </c>
      <c r="K6" s="221" t="s">
        <v>16</v>
      </c>
      <c r="L6" s="221" t="s">
        <v>17</v>
      </c>
      <c r="M6" s="222" t="s">
        <v>18</v>
      </c>
      <c r="N6" s="223" t="s">
        <v>19</v>
      </c>
      <c r="O6" s="106"/>
      <c r="P6" s="224"/>
    </row>
    <row r="7" s="155" customFormat="1" ht="24" customHeight="1" spans="1:16">
      <c r="A7" s="26" t="s">
        <v>20</v>
      </c>
      <c r="B7" s="179" t="s">
        <v>21</v>
      </c>
      <c r="C7" s="31" t="s">
        <v>22</v>
      </c>
      <c r="D7" s="180" t="s">
        <v>23</v>
      </c>
      <c r="E7" s="32" t="s">
        <v>24</v>
      </c>
      <c r="F7" s="32" t="s">
        <v>25</v>
      </c>
      <c r="G7" s="29" t="s">
        <v>26</v>
      </c>
      <c r="H7" s="30" t="s">
        <v>27</v>
      </c>
      <c r="I7" s="225" t="s">
        <v>28</v>
      </c>
      <c r="J7" s="226" t="s">
        <v>29</v>
      </c>
      <c r="K7" s="227" t="s">
        <v>30</v>
      </c>
      <c r="L7" s="227" t="s">
        <v>31</v>
      </c>
      <c r="M7" s="222" t="s">
        <v>32</v>
      </c>
      <c r="N7" s="223" t="s">
        <v>33</v>
      </c>
      <c r="O7" s="228" t="s">
        <v>34</v>
      </c>
      <c r="P7" s="224"/>
    </row>
    <row r="8" s="155" customFormat="1" ht="15" customHeight="1" spans="1:16">
      <c r="A8" s="46" t="s">
        <v>35</v>
      </c>
      <c r="B8" s="181" t="s">
        <v>36</v>
      </c>
      <c r="C8" s="47" t="s">
        <v>37</v>
      </c>
      <c r="D8" s="47" t="s">
        <v>38</v>
      </c>
      <c r="E8" s="182" t="s">
        <v>39</v>
      </c>
      <c r="F8" s="183" t="s">
        <v>40</v>
      </c>
      <c r="G8" s="136">
        <v>121</v>
      </c>
      <c r="H8" s="38">
        <v>20</v>
      </c>
      <c r="I8" s="102">
        <f>G8+H8</f>
        <v>141</v>
      </c>
      <c r="J8" s="229" t="s">
        <v>41</v>
      </c>
      <c r="K8" s="230">
        <f>1038*0.00575</f>
        <v>5.9685</v>
      </c>
      <c r="L8" s="230">
        <f>K8+0.5</f>
        <v>6.4685</v>
      </c>
      <c r="M8" s="107" t="s">
        <v>42</v>
      </c>
      <c r="N8" s="231">
        <f>0.7*0.26*0.205</f>
        <v>0.03731</v>
      </c>
      <c r="O8" s="232" t="s">
        <v>43</v>
      </c>
      <c r="P8" s="224"/>
    </row>
    <row r="9" s="155" customFormat="1" ht="15" customHeight="1" spans="1:16">
      <c r="A9" s="50"/>
      <c r="B9" s="50"/>
      <c r="C9" s="51"/>
      <c r="D9" s="51"/>
      <c r="E9" s="52"/>
      <c r="F9" s="183" t="s">
        <v>44</v>
      </c>
      <c r="G9" s="136">
        <v>212</v>
      </c>
      <c r="H9" s="38">
        <v>20</v>
      </c>
      <c r="I9" s="102">
        <f t="shared" ref="I9:I28" si="0">G9+H9</f>
        <v>232</v>
      </c>
      <c r="J9" s="233"/>
      <c r="K9" s="234"/>
      <c r="L9" s="234"/>
      <c r="M9" s="235"/>
      <c r="N9" s="236"/>
      <c r="O9" s="237"/>
      <c r="P9" s="224"/>
    </row>
    <row r="10" s="155" customFormat="1" ht="15" customHeight="1" spans="1:16">
      <c r="A10" s="50"/>
      <c r="B10" s="50"/>
      <c r="C10" s="51"/>
      <c r="D10" s="51"/>
      <c r="E10" s="52"/>
      <c r="F10" s="183" t="s">
        <v>45</v>
      </c>
      <c r="G10" s="136">
        <v>61</v>
      </c>
      <c r="H10" s="38"/>
      <c r="I10" s="102">
        <f t="shared" si="0"/>
        <v>61</v>
      </c>
      <c r="J10" s="233"/>
      <c r="K10" s="234"/>
      <c r="L10" s="234"/>
      <c r="M10" s="235"/>
      <c r="N10" s="236"/>
      <c r="O10" s="237"/>
      <c r="P10" s="224"/>
    </row>
    <row r="11" s="155" customFormat="1" ht="15" customHeight="1" spans="1:16">
      <c r="A11" s="50"/>
      <c r="B11" s="50"/>
      <c r="C11" s="51"/>
      <c r="D11" s="51"/>
      <c r="E11" s="52"/>
      <c r="F11" s="183" t="s">
        <v>46</v>
      </c>
      <c r="G11" s="136">
        <v>30</v>
      </c>
      <c r="H11" s="38">
        <v>20</v>
      </c>
      <c r="I11" s="102">
        <f t="shared" si="0"/>
        <v>50</v>
      </c>
      <c r="J11" s="233"/>
      <c r="K11" s="234"/>
      <c r="L11" s="234"/>
      <c r="M11" s="235"/>
      <c r="N11" s="236"/>
      <c r="O11" s="237"/>
      <c r="P11" s="224"/>
    </row>
    <row r="12" s="155" customFormat="1" ht="15" customHeight="1" spans="1:16">
      <c r="A12" s="46" t="s">
        <v>35</v>
      </c>
      <c r="B12" s="181" t="s">
        <v>36</v>
      </c>
      <c r="C12" s="47" t="s">
        <v>47</v>
      </c>
      <c r="D12" s="47" t="s">
        <v>38</v>
      </c>
      <c r="E12" s="182" t="s">
        <v>48</v>
      </c>
      <c r="F12" s="183" t="s">
        <v>40</v>
      </c>
      <c r="G12" s="147">
        <v>121</v>
      </c>
      <c r="H12" s="38">
        <v>20</v>
      </c>
      <c r="I12" s="102">
        <f t="shared" si="0"/>
        <v>141</v>
      </c>
      <c r="J12" s="233"/>
      <c r="K12" s="234"/>
      <c r="L12" s="234"/>
      <c r="M12" s="235"/>
      <c r="N12" s="236"/>
      <c r="O12" s="237"/>
      <c r="P12" s="224"/>
    </row>
    <row r="13" s="155" customFormat="1" ht="15" customHeight="1" spans="1:16">
      <c r="A13" s="50"/>
      <c r="B13" s="50"/>
      <c r="C13" s="51"/>
      <c r="D13" s="51"/>
      <c r="E13" s="52"/>
      <c r="F13" s="183" t="s">
        <v>44</v>
      </c>
      <c r="G13" s="147">
        <v>212</v>
      </c>
      <c r="H13" s="38">
        <v>20</v>
      </c>
      <c r="I13" s="102">
        <f t="shared" si="0"/>
        <v>232</v>
      </c>
      <c r="J13" s="233"/>
      <c r="K13" s="234"/>
      <c r="L13" s="234"/>
      <c r="M13" s="235"/>
      <c r="N13" s="236"/>
      <c r="O13" s="237"/>
      <c r="P13" s="224"/>
    </row>
    <row r="14" s="155" customFormat="1" ht="15" customHeight="1" spans="1:16">
      <c r="A14" s="50"/>
      <c r="B14" s="50"/>
      <c r="C14" s="51"/>
      <c r="D14" s="51"/>
      <c r="E14" s="52"/>
      <c r="F14" s="183" t="s">
        <v>45</v>
      </c>
      <c r="G14" s="147">
        <v>91</v>
      </c>
      <c r="H14" s="38">
        <v>20</v>
      </c>
      <c r="I14" s="102">
        <f t="shared" si="0"/>
        <v>111</v>
      </c>
      <c r="J14" s="233"/>
      <c r="K14" s="234"/>
      <c r="L14" s="234"/>
      <c r="M14" s="235"/>
      <c r="N14" s="236"/>
      <c r="O14" s="237"/>
      <c r="P14" s="224"/>
    </row>
    <row r="15" s="155" customFormat="1" ht="15" customHeight="1" spans="1:16">
      <c r="A15" s="50"/>
      <c r="B15" s="50"/>
      <c r="C15" s="51"/>
      <c r="D15" s="51"/>
      <c r="E15" s="52"/>
      <c r="F15" s="183" t="s">
        <v>46</v>
      </c>
      <c r="G15" s="147">
        <v>30</v>
      </c>
      <c r="H15" s="38">
        <v>20</v>
      </c>
      <c r="I15" s="102">
        <f t="shared" si="0"/>
        <v>50</v>
      </c>
      <c r="J15" s="238"/>
      <c r="K15" s="239"/>
      <c r="L15" s="239"/>
      <c r="M15" s="235"/>
      <c r="N15" s="240"/>
      <c r="O15" s="237"/>
      <c r="P15" s="224"/>
    </row>
    <row r="16" s="155" customFormat="1" ht="15" customHeight="1" spans="1:16">
      <c r="A16" s="33" t="s">
        <v>35</v>
      </c>
      <c r="B16" s="184" t="s">
        <v>36</v>
      </c>
      <c r="C16" s="34" t="s">
        <v>49</v>
      </c>
      <c r="D16" s="34" t="s">
        <v>38</v>
      </c>
      <c r="E16" s="185" t="s">
        <v>50</v>
      </c>
      <c r="F16" s="183" t="s">
        <v>40</v>
      </c>
      <c r="G16" s="147">
        <v>121</v>
      </c>
      <c r="H16" s="38">
        <v>20</v>
      </c>
      <c r="I16" s="102">
        <f t="shared" si="0"/>
        <v>141</v>
      </c>
      <c r="J16" s="229" t="s">
        <v>51</v>
      </c>
      <c r="K16" s="230">
        <f>1190*0.00575</f>
        <v>6.8425</v>
      </c>
      <c r="L16" s="230">
        <f>K16+0.5</f>
        <v>7.3425</v>
      </c>
      <c r="M16" s="107" t="s">
        <v>42</v>
      </c>
      <c r="N16" s="231">
        <f>0.7*0.26*0.205</f>
        <v>0.03731</v>
      </c>
      <c r="O16" s="237"/>
      <c r="P16" s="224"/>
    </row>
    <row r="17" s="155" customFormat="1" ht="15" customHeight="1" spans="1:16">
      <c r="A17" s="39"/>
      <c r="B17" s="39"/>
      <c r="C17" s="40"/>
      <c r="D17" s="40"/>
      <c r="E17" s="62"/>
      <c r="F17" s="183" t="s">
        <v>44</v>
      </c>
      <c r="G17" s="147">
        <v>212</v>
      </c>
      <c r="H17" s="38">
        <v>20</v>
      </c>
      <c r="I17" s="102">
        <f t="shared" si="0"/>
        <v>232</v>
      </c>
      <c r="J17" s="233"/>
      <c r="K17" s="234"/>
      <c r="L17" s="234"/>
      <c r="M17" s="235"/>
      <c r="N17" s="236"/>
      <c r="O17" s="237"/>
      <c r="P17" s="224"/>
    </row>
    <row r="18" s="155" customFormat="1" ht="15" customHeight="1" spans="1:16">
      <c r="A18" s="39"/>
      <c r="B18" s="39"/>
      <c r="C18" s="40"/>
      <c r="D18" s="40"/>
      <c r="E18" s="62"/>
      <c r="F18" s="183" t="s">
        <v>45</v>
      </c>
      <c r="G18" s="147">
        <v>121</v>
      </c>
      <c r="H18" s="38">
        <v>20</v>
      </c>
      <c r="I18" s="102">
        <f t="shared" si="0"/>
        <v>141</v>
      </c>
      <c r="J18" s="233"/>
      <c r="K18" s="234"/>
      <c r="L18" s="234"/>
      <c r="M18" s="235"/>
      <c r="N18" s="236"/>
      <c r="O18" s="237"/>
      <c r="P18" s="224"/>
    </row>
    <row r="19" s="155" customFormat="1" ht="15" customHeight="1" spans="1:16">
      <c r="A19" s="39"/>
      <c r="B19" s="39"/>
      <c r="C19" s="40"/>
      <c r="D19" s="40"/>
      <c r="E19" s="62"/>
      <c r="F19" s="183" t="s">
        <v>46</v>
      </c>
      <c r="G19" s="147">
        <v>61</v>
      </c>
      <c r="H19" s="38">
        <v>20</v>
      </c>
      <c r="I19" s="102">
        <f t="shared" si="0"/>
        <v>81</v>
      </c>
      <c r="J19" s="233"/>
      <c r="K19" s="234"/>
      <c r="L19" s="234"/>
      <c r="M19" s="235"/>
      <c r="N19" s="236"/>
      <c r="O19" s="237"/>
      <c r="P19" s="224"/>
    </row>
    <row r="20" s="155" customFormat="1" ht="15" customHeight="1" spans="1:16">
      <c r="A20" s="33" t="s">
        <v>35</v>
      </c>
      <c r="B20" s="184" t="s">
        <v>36</v>
      </c>
      <c r="C20" s="34" t="s">
        <v>52</v>
      </c>
      <c r="D20" s="34" t="s">
        <v>38</v>
      </c>
      <c r="E20" s="185" t="s">
        <v>53</v>
      </c>
      <c r="F20" s="183" t="s">
        <v>40</v>
      </c>
      <c r="G20" s="147">
        <v>121</v>
      </c>
      <c r="H20" s="38">
        <v>20</v>
      </c>
      <c r="I20" s="102">
        <f t="shared" si="0"/>
        <v>141</v>
      </c>
      <c r="J20" s="233"/>
      <c r="K20" s="234"/>
      <c r="L20" s="234"/>
      <c r="M20" s="235"/>
      <c r="N20" s="236"/>
      <c r="O20" s="237"/>
      <c r="P20" s="224"/>
    </row>
    <row r="21" s="155" customFormat="1" ht="15" customHeight="1" spans="1:16">
      <c r="A21" s="39"/>
      <c r="B21" s="39"/>
      <c r="C21" s="40"/>
      <c r="D21" s="40"/>
      <c r="E21" s="62"/>
      <c r="F21" s="183" t="s">
        <v>44</v>
      </c>
      <c r="G21" s="147">
        <v>212</v>
      </c>
      <c r="H21" s="38">
        <v>20</v>
      </c>
      <c r="I21" s="102">
        <f t="shared" si="0"/>
        <v>232</v>
      </c>
      <c r="J21" s="233"/>
      <c r="K21" s="234"/>
      <c r="L21" s="234"/>
      <c r="M21" s="235"/>
      <c r="N21" s="236"/>
      <c r="O21" s="237"/>
      <c r="P21" s="224"/>
    </row>
    <row r="22" s="155" customFormat="1" ht="15" customHeight="1" spans="1:16">
      <c r="A22" s="39"/>
      <c r="B22" s="39"/>
      <c r="C22" s="40"/>
      <c r="D22" s="40"/>
      <c r="E22" s="62"/>
      <c r="F22" s="183" t="s">
        <v>45</v>
      </c>
      <c r="G22" s="147">
        <v>121</v>
      </c>
      <c r="H22" s="38">
        <v>20</v>
      </c>
      <c r="I22" s="102">
        <f t="shared" si="0"/>
        <v>141</v>
      </c>
      <c r="J22" s="233"/>
      <c r="K22" s="234"/>
      <c r="L22" s="234"/>
      <c r="M22" s="235"/>
      <c r="N22" s="236"/>
      <c r="O22" s="237"/>
      <c r="P22" s="224"/>
    </row>
    <row r="23" s="155" customFormat="1" ht="15" customHeight="1" spans="1:16">
      <c r="A23" s="39"/>
      <c r="B23" s="39"/>
      <c r="C23" s="40"/>
      <c r="D23" s="40"/>
      <c r="E23" s="62"/>
      <c r="F23" s="183" t="s">
        <v>46</v>
      </c>
      <c r="G23" s="147">
        <v>61</v>
      </c>
      <c r="H23" s="38">
        <v>20</v>
      </c>
      <c r="I23" s="102">
        <f t="shared" si="0"/>
        <v>81</v>
      </c>
      <c r="J23" s="238"/>
      <c r="K23" s="239"/>
      <c r="L23" s="239"/>
      <c r="M23" s="235"/>
      <c r="N23" s="240"/>
      <c r="O23" s="237"/>
      <c r="P23" s="224"/>
    </row>
    <row r="24" s="155" customFormat="1" ht="15" customHeight="1" spans="1:16">
      <c r="A24" s="186" t="s">
        <v>35</v>
      </c>
      <c r="B24" s="187" t="s">
        <v>54</v>
      </c>
      <c r="C24" s="188" t="s">
        <v>55</v>
      </c>
      <c r="D24" s="189" t="s">
        <v>38</v>
      </c>
      <c r="E24" s="190"/>
      <c r="F24" s="183" t="s">
        <v>40</v>
      </c>
      <c r="G24" s="38">
        <f>G8+G12+G16+G20</f>
        <v>484</v>
      </c>
      <c r="H24" s="38">
        <v>20</v>
      </c>
      <c r="I24" s="102">
        <f t="shared" si="0"/>
        <v>504</v>
      </c>
      <c r="J24" s="229" t="s">
        <v>56</v>
      </c>
      <c r="K24" s="230">
        <f>1988*0.00233+0.48</f>
        <v>5.11204</v>
      </c>
      <c r="L24" s="230">
        <f>K24+0.5</f>
        <v>5.61204</v>
      </c>
      <c r="M24" s="241" t="s">
        <v>57</v>
      </c>
      <c r="N24" s="242">
        <f>0.7*0.16*0.185</f>
        <v>0.02072</v>
      </c>
      <c r="O24" s="237"/>
      <c r="P24" s="224"/>
    </row>
    <row r="25" s="155" customFormat="1" ht="15" customHeight="1" spans="1:16">
      <c r="A25" s="191"/>
      <c r="B25" s="192"/>
      <c r="C25" s="192"/>
      <c r="D25" s="193"/>
      <c r="E25" s="194"/>
      <c r="F25" s="183" t="s">
        <v>44</v>
      </c>
      <c r="G25" s="137">
        <f>G9+G13+G17+G21</f>
        <v>848</v>
      </c>
      <c r="H25" s="38">
        <v>20</v>
      </c>
      <c r="I25" s="102">
        <f t="shared" si="0"/>
        <v>868</v>
      </c>
      <c r="J25" s="233"/>
      <c r="K25" s="234"/>
      <c r="L25" s="234"/>
      <c r="M25" s="243"/>
      <c r="N25" s="244"/>
      <c r="O25" s="237"/>
      <c r="P25" s="245"/>
    </row>
    <row r="26" s="155" customFormat="1" ht="15" customHeight="1" spans="1:16">
      <c r="A26" s="191"/>
      <c r="B26" s="192"/>
      <c r="C26" s="192"/>
      <c r="D26" s="193"/>
      <c r="E26" s="194"/>
      <c r="F26" s="183" t="s">
        <v>45</v>
      </c>
      <c r="G26" s="137">
        <f>G10+G14+G18+G22</f>
        <v>394</v>
      </c>
      <c r="H26" s="38">
        <v>20</v>
      </c>
      <c r="I26" s="102">
        <f t="shared" si="0"/>
        <v>414</v>
      </c>
      <c r="J26" s="233"/>
      <c r="K26" s="234"/>
      <c r="L26" s="234"/>
      <c r="M26" s="243"/>
      <c r="N26" s="244"/>
      <c r="O26" s="237"/>
      <c r="P26" s="245"/>
    </row>
    <row r="27" s="155" customFormat="1" ht="15" customHeight="1" spans="1:16">
      <c r="A27" s="191"/>
      <c r="B27" s="192"/>
      <c r="C27" s="192"/>
      <c r="D27" s="193"/>
      <c r="E27" s="194"/>
      <c r="F27" s="183" t="s">
        <v>46</v>
      </c>
      <c r="G27" s="119">
        <f>G11+G15+G19+G23</f>
        <v>182</v>
      </c>
      <c r="H27" s="38">
        <v>20</v>
      </c>
      <c r="I27" s="102">
        <f t="shared" si="0"/>
        <v>202</v>
      </c>
      <c r="J27" s="233"/>
      <c r="K27" s="234"/>
      <c r="L27" s="234"/>
      <c r="M27" s="243"/>
      <c r="N27" s="244"/>
      <c r="O27" s="237"/>
      <c r="P27" s="245"/>
    </row>
    <row r="28" s="155" customFormat="1" ht="26" customHeight="1" spans="1:16">
      <c r="A28" s="195" t="s">
        <v>35</v>
      </c>
      <c r="B28" s="196" t="s">
        <v>58</v>
      </c>
      <c r="C28" s="197" t="s">
        <v>55</v>
      </c>
      <c r="D28" s="198" t="s">
        <v>38</v>
      </c>
      <c r="E28" s="199"/>
      <c r="F28" s="183"/>
      <c r="G28" s="137">
        <f>SUM(G8:G27)</f>
        <v>3816</v>
      </c>
      <c r="H28" s="137">
        <v>300</v>
      </c>
      <c r="I28" s="102">
        <f t="shared" si="0"/>
        <v>4116</v>
      </c>
      <c r="J28" s="238"/>
      <c r="K28" s="239"/>
      <c r="L28" s="239"/>
      <c r="M28" s="243"/>
      <c r="N28" s="246"/>
      <c r="O28" s="247"/>
      <c r="P28" s="245"/>
    </row>
    <row r="29" s="155" customFormat="1" ht="15" customHeight="1" spans="1:16">
      <c r="A29" s="200"/>
      <c r="B29" s="201"/>
      <c r="C29" s="201"/>
      <c r="D29" s="200"/>
      <c r="E29" s="202"/>
      <c r="F29" s="203"/>
      <c r="G29" s="204"/>
      <c r="H29" s="205"/>
      <c r="I29" s="248"/>
      <c r="J29" s="249"/>
      <c r="K29" s="250"/>
      <c r="L29" s="250"/>
      <c r="M29" s="251"/>
      <c r="N29" s="252"/>
      <c r="O29" s="252"/>
      <c r="P29" s="245"/>
    </row>
    <row r="30" s="155" customFormat="1" ht="23" customHeight="1" spans="1:16">
      <c r="A30" s="206"/>
      <c r="B30" s="207"/>
      <c r="C30" s="207"/>
      <c r="D30" s="206"/>
      <c r="E30" s="208"/>
      <c r="F30" s="209"/>
      <c r="G30" s="210">
        <f>SUM(G8:G28)</f>
        <v>7632</v>
      </c>
      <c r="H30" s="211"/>
      <c r="I30" s="210">
        <f>SUM(I8:I28)</f>
        <v>8312</v>
      </c>
      <c r="J30" s="253" t="s">
        <v>59</v>
      </c>
      <c r="K30" s="254">
        <f>SUM(K8:K28)</f>
        <v>17.92304</v>
      </c>
      <c r="L30" s="254">
        <f>SUM(L8:L28)</f>
        <v>19.42304</v>
      </c>
      <c r="M30" s="254">
        <f>SUM(M20:M27)</f>
        <v>0</v>
      </c>
      <c r="N30" s="254">
        <f>SUM(N8:N28)</f>
        <v>0.09534</v>
      </c>
      <c r="O30" s="106"/>
      <c r="P30" s="224"/>
    </row>
  </sheetData>
  <mergeCells count="45">
    <mergeCell ref="A1:M1"/>
    <mergeCell ref="A2:M2"/>
    <mergeCell ref="F3:G3"/>
    <mergeCell ref="A8:A11"/>
    <mergeCell ref="A12:A15"/>
    <mergeCell ref="A16:A19"/>
    <mergeCell ref="A20:A23"/>
    <mergeCell ref="A24:A27"/>
    <mergeCell ref="B8:B11"/>
    <mergeCell ref="B12:B15"/>
    <mergeCell ref="B16:B19"/>
    <mergeCell ref="B20:B23"/>
    <mergeCell ref="B24:B27"/>
    <mergeCell ref="C8:C11"/>
    <mergeCell ref="C12:C15"/>
    <mergeCell ref="C16:C19"/>
    <mergeCell ref="C20:C23"/>
    <mergeCell ref="C24:C27"/>
    <mergeCell ref="D8:D11"/>
    <mergeCell ref="D12:D15"/>
    <mergeCell ref="D16:D19"/>
    <mergeCell ref="D20:D23"/>
    <mergeCell ref="D24:D27"/>
    <mergeCell ref="E8:E11"/>
    <mergeCell ref="E12:E15"/>
    <mergeCell ref="E16:E19"/>
    <mergeCell ref="E20:E23"/>
    <mergeCell ref="E24:E27"/>
    <mergeCell ref="J8:J15"/>
    <mergeCell ref="J16:J23"/>
    <mergeCell ref="J24:J28"/>
    <mergeCell ref="K8:K15"/>
    <mergeCell ref="K16:K23"/>
    <mergeCell ref="K24:K28"/>
    <mergeCell ref="L8:L15"/>
    <mergeCell ref="L16:L23"/>
    <mergeCell ref="L24:L28"/>
    <mergeCell ref="M8:M15"/>
    <mergeCell ref="M16:M23"/>
    <mergeCell ref="M24:M28"/>
    <mergeCell ref="N8:N15"/>
    <mergeCell ref="N16:N23"/>
    <mergeCell ref="N24:N28"/>
    <mergeCell ref="O8:O28"/>
    <mergeCell ref="J3:O5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tabSelected="1" topLeftCell="A48" workbookViewId="0">
      <selection activeCell="R83" sqref="R83"/>
    </sheetView>
  </sheetViews>
  <sheetFormatPr defaultColWidth="18" defaultRowHeight="15"/>
  <cols>
    <col min="1" max="1" width="9.125" style="3" customWidth="1"/>
    <col min="2" max="2" width="16.25" style="3" customWidth="1"/>
    <col min="3" max="3" width="13.25" style="3" customWidth="1"/>
    <col min="4" max="4" width="12.25" style="3" customWidth="1"/>
    <col min="5" max="5" width="12.125" style="3" customWidth="1"/>
    <col min="6" max="6" width="3.875" style="3" customWidth="1"/>
    <col min="7" max="7" width="7.5" style="4" customWidth="1"/>
    <col min="8" max="8" width="5.125" style="5" customWidth="1"/>
    <col min="9" max="9" width="7.625" style="5" customWidth="1"/>
    <col min="10" max="10" width="8.375" style="6" customWidth="1"/>
    <col min="11" max="11" width="9.375" style="7" customWidth="1"/>
    <col min="12" max="12" width="10.375" style="7" customWidth="1"/>
    <col min="13" max="13" width="13.75" style="8" customWidth="1"/>
    <col min="14" max="14" width="7.5" style="8" customWidth="1"/>
    <col min="15" max="15" width="9.875" style="3" customWidth="1"/>
    <col min="16" max="16" width="7" style="3" customWidth="1"/>
    <col min="17" max="16384" width="18" style="3"/>
  </cols>
  <sheetData>
    <row r="1" s="1" customFormat="1" ht="40" customHeight="1" spans="1:16">
      <c r="A1" s="9" t="s">
        <v>0</v>
      </c>
      <c r="B1" s="10"/>
      <c r="C1" s="10"/>
      <c r="D1" s="10"/>
      <c r="E1" s="10"/>
      <c r="F1" s="10"/>
      <c r="G1" s="11"/>
      <c r="H1" s="12"/>
      <c r="I1" s="12"/>
      <c r="J1" s="11"/>
      <c r="K1" s="81"/>
      <c r="L1" s="81"/>
      <c r="M1" s="82"/>
      <c r="N1" s="83"/>
      <c r="O1" s="84"/>
      <c r="P1" s="84"/>
    </row>
    <row r="2" s="1" customFormat="1" ht="26.25" spans="1:16">
      <c r="A2" s="13" t="s">
        <v>60</v>
      </c>
      <c r="B2" s="13"/>
      <c r="C2" s="13"/>
      <c r="D2" s="13"/>
      <c r="E2" s="13"/>
      <c r="F2" s="13"/>
      <c r="G2" s="14"/>
      <c r="H2" s="15"/>
      <c r="I2" s="15"/>
      <c r="J2" s="13"/>
      <c r="K2" s="85"/>
      <c r="L2" s="85"/>
      <c r="M2" s="86"/>
      <c r="N2" s="83"/>
      <c r="O2" s="84"/>
      <c r="P2" s="84"/>
    </row>
    <row r="3" s="1" customFormat="1" ht="15.75" spans="5:16">
      <c r="E3" s="16" t="s">
        <v>61</v>
      </c>
      <c r="F3" s="17" t="s">
        <v>3</v>
      </c>
      <c r="G3" s="18"/>
      <c r="H3" s="19"/>
      <c r="I3" s="87"/>
      <c r="J3" s="88" t="s">
        <v>62</v>
      </c>
      <c r="K3" s="89"/>
      <c r="L3" s="89"/>
      <c r="M3" s="89"/>
      <c r="N3" s="89"/>
      <c r="O3" s="88"/>
      <c r="P3" s="84"/>
    </row>
    <row r="4" s="1" customFormat="1" ht="19.5" customHeight="1" spans="5:16">
      <c r="E4" s="20" t="s">
        <v>63</v>
      </c>
      <c r="F4" s="21"/>
      <c r="G4" s="22"/>
      <c r="H4" s="19"/>
      <c r="I4" s="19"/>
      <c r="J4" s="88"/>
      <c r="K4" s="89"/>
      <c r="L4" s="89"/>
      <c r="M4" s="89"/>
      <c r="N4" s="89"/>
      <c r="O4" s="88"/>
      <c r="P4" s="84"/>
    </row>
    <row r="5" s="1" customFormat="1" spans="2:16">
      <c r="B5" s="23"/>
      <c r="C5" s="23"/>
      <c r="G5" s="24"/>
      <c r="H5" s="25"/>
      <c r="I5" s="90"/>
      <c r="J5" s="88"/>
      <c r="K5" s="89"/>
      <c r="L5" s="89"/>
      <c r="M5" s="89"/>
      <c r="N5" s="89"/>
      <c r="O5" s="88"/>
      <c r="P5" s="84"/>
    </row>
    <row r="6" s="2" customFormat="1" customHeight="1" spans="1:16">
      <c r="A6" s="26" t="s">
        <v>6</v>
      </c>
      <c r="B6" s="27" t="s">
        <v>7</v>
      </c>
      <c r="C6" s="27" t="s">
        <v>8</v>
      </c>
      <c r="D6" s="27" t="s">
        <v>9</v>
      </c>
      <c r="E6" s="28" t="s">
        <v>10</v>
      </c>
      <c r="F6" s="28" t="s">
        <v>11</v>
      </c>
      <c r="G6" s="29" t="s">
        <v>12</v>
      </c>
      <c r="H6" s="30" t="s">
        <v>13</v>
      </c>
      <c r="I6" s="30" t="s">
        <v>14</v>
      </c>
      <c r="J6" s="91" t="s">
        <v>15</v>
      </c>
      <c r="K6" s="92" t="s">
        <v>16</v>
      </c>
      <c r="L6" s="92" t="s">
        <v>17</v>
      </c>
      <c r="M6" s="93" t="s">
        <v>18</v>
      </c>
      <c r="N6" s="94" t="s">
        <v>19</v>
      </c>
      <c r="O6" s="95"/>
      <c r="P6" s="96"/>
    </row>
    <row r="7" s="2" customFormat="1" ht="24" customHeight="1" spans="1:19">
      <c r="A7" s="26" t="s">
        <v>20</v>
      </c>
      <c r="B7" s="27" t="s">
        <v>64</v>
      </c>
      <c r="C7" s="31" t="s">
        <v>22</v>
      </c>
      <c r="D7" s="31" t="s">
        <v>65</v>
      </c>
      <c r="E7" s="32" t="s">
        <v>24</v>
      </c>
      <c r="F7" s="32" t="s">
        <v>25</v>
      </c>
      <c r="G7" s="29" t="s">
        <v>26</v>
      </c>
      <c r="H7" s="30" t="s">
        <v>27</v>
      </c>
      <c r="I7" s="97" t="s">
        <v>66</v>
      </c>
      <c r="J7" s="91" t="s">
        <v>67</v>
      </c>
      <c r="K7" s="98" t="s">
        <v>68</v>
      </c>
      <c r="L7" s="98" t="s">
        <v>69</v>
      </c>
      <c r="M7" s="99" t="s">
        <v>34</v>
      </c>
      <c r="N7" s="100" t="s">
        <v>33</v>
      </c>
      <c r="O7" s="101" t="s">
        <v>70</v>
      </c>
      <c r="P7" s="96"/>
      <c r="S7" s="111"/>
    </row>
    <row r="8" s="2" customFormat="1" ht="11" customHeight="1" spans="1:19">
      <c r="A8" s="33" t="s">
        <v>71</v>
      </c>
      <c r="B8" s="33" t="s">
        <v>72</v>
      </c>
      <c r="C8" s="34" t="s">
        <v>37</v>
      </c>
      <c r="D8" s="34" t="s">
        <v>73</v>
      </c>
      <c r="E8" s="35" t="s">
        <v>74</v>
      </c>
      <c r="F8" s="36" t="s">
        <v>40</v>
      </c>
      <c r="G8" s="37">
        <v>8493</v>
      </c>
      <c r="H8" s="38"/>
      <c r="I8" s="102">
        <v>2000</v>
      </c>
      <c r="J8" s="103" t="s">
        <v>75</v>
      </c>
      <c r="K8" s="104">
        <f>I8*0.00575</f>
        <v>11.5</v>
      </c>
      <c r="L8" s="104">
        <f>K8+0.5</f>
        <v>12</v>
      </c>
      <c r="M8" s="105" t="s">
        <v>42</v>
      </c>
      <c r="N8" s="105">
        <f t="shared" ref="N8:N11" si="0">0.7*0.26*0.205</f>
        <v>0.03731</v>
      </c>
      <c r="O8" s="106" t="s">
        <v>76</v>
      </c>
      <c r="P8" s="96"/>
      <c r="S8" s="111"/>
    </row>
    <row r="9" s="2" customFormat="1" ht="11" customHeight="1" spans="1:19">
      <c r="A9" s="39"/>
      <c r="B9" s="39"/>
      <c r="C9" s="40"/>
      <c r="D9" s="40"/>
      <c r="E9" s="41"/>
      <c r="F9" s="42"/>
      <c r="G9" s="43"/>
      <c r="H9" s="38"/>
      <c r="I9" s="102">
        <v>2000</v>
      </c>
      <c r="J9" s="103" t="s">
        <v>77</v>
      </c>
      <c r="K9" s="104">
        <f t="shared" ref="K9:K52" si="1">I9*0.00575</f>
        <v>11.5</v>
      </c>
      <c r="L9" s="104">
        <f t="shared" ref="L9:L52" si="2">K9+0.5</f>
        <v>12</v>
      </c>
      <c r="M9" s="105" t="s">
        <v>42</v>
      </c>
      <c r="N9" s="105">
        <f t="shared" si="0"/>
        <v>0.03731</v>
      </c>
      <c r="O9" s="95"/>
      <c r="P9" s="96"/>
      <c r="S9" s="111"/>
    </row>
    <row r="10" s="2" customFormat="1" ht="11" customHeight="1" spans="1:16">
      <c r="A10" s="39"/>
      <c r="B10" s="39"/>
      <c r="C10" s="40"/>
      <c r="D10" s="40"/>
      <c r="E10" s="41"/>
      <c r="F10" s="42"/>
      <c r="G10" s="43"/>
      <c r="H10" s="38"/>
      <c r="I10" s="102">
        <v>2000</v>
      </c>
      <c r="J10" s="103" t="s">
        <v>78</v>
      </c>
      <c r="K10" s="104">
        <f t="shared" si="1"/>
        <v>11.5</v>
      </c>
      <c r="L10" s="104">
        <f t="shared" si="2"/>
        <v>12</v>
      </c>
      <c r="M10" s="105" t="s">
        <v>42</v>
      </c>
      <c r="N10" s="105">
        <f t="shared" si="0"/>
        <v>0.03731</v>
      </c>
      <c r="O10" s="95"/>
      <c r="P10" s="96"/>
    </row>
    <row r="11" s="2" customFormat="1" ht="11" customHeight="1" spans="1:16">
      <c r="A11" s="39"/>
      <c r="B11" s="39"/>
      <c r="C11" s="40"/>
      <c r="D11" s="40"/>
      <c r="E11" s="41"/>
      <c r="F11" s="42"/>
      <c r="G11" s="43"/>
      <c r="H11" s="38"/>
      <c r="I11" s="102">
        <v>2000</v>
      </c>
      <c r="J11" s="103" t="s">
        <v>79</v>
      </c>
      <c r="K11" s="104">
        <f t="shared" si="1"/>
        <v>11.5</v>
      </c>
      <c r="L11" s="104">
        <f t="shared" si="2"/>
        <v>12</v>
      </c>
      <c r="M11" s="105" t="s">
        <v>42</v>
      </c>
      <c r="N11" s="105">
        <f t="shared" si="0"/>
        <v>0.03731</v>
      </c>
      <c r="O11" s="95"/>
      <c r="P11" s="96"/>
    </row>
    <row r="12" s="2" customFormat="1" ht="11" customHeight="1" spans="1:16">
      <c r="A12" s="39"/>
      <c r="B12" s="39"/>
      <c r="C12" s="40"/>
      <c r="D12" s="40"/>
      <c r="E12" s="41"/>
      <c r="F12" s="44"/>
      <c r="G12" s="45"/>
      <c r="H12" s="38">
        <v>100</v>
      </c>
      <c r="I12" s="102">
        <v>593</v>
      </c>
      <c r="J12" s="103" t="s">
        <v>80</v>
      </c>
      <c r="K12" s="104">
        <f t="shared" si="1"/>
        <v>3.40975</v>
      </c>
      <c r="L12" s="104">
        <f t="shared" si="2"/>
        <v>3.90975</v>
      </c>
      <c r="M12" s="107" t="s">
        <v>57</v>
      </c>
      <c r="N12" s="108">
        <f>0.7*0.16*0.185</f>
        <v>0.02072</v>
      </c>
      <c r="O12" s="95"/>
      <c r="P12" s="96"/>
    </row>
    <row r="13" s="2" customFormat="1" ht="11" customHeight="1" spans="1:16">
      <c r="A13" s="39"/>
      <c r="B13" s="39"/>
      <c r="C13" s="40"/>
      <c r="D13" s="40"/>
      <c r="E13" s="41"/>
      <c r="F13" s="36" t="s">
        <v>44</v>
      </c>
      <c r="G13" s="37">
        <v>11324</v>
      </c>
      <c r="H13" s="38"/>
      <c r="I13" s="102">
        <v>2000</v>
      </c>
      <c r="J13" s="103" t="s">
        <v>81</v>
      </c>
      <c r="K13" s="104">
        <f t="shared" si="1"/>
        <v>11.5</v>
      </c>
      <c r="L13" s="104">
        <f t="shared" si="2"/>
        <v>12</v>
      </c>
      <c r="M13" s="105" t="s">
        <v>42</v>
      </c>
      <c r="N13" s="105">
        <f t="shared" ref="N13:N15" si="3">0.7*0.26*0.205</f>
        <v>0.03731</v>
      </c>
      <c r="O13" s="95"/>
      <c r="P13" s="96"/>
    </row>
    <row r="14" s="2" customFormat="1" ht="11" customHeight="1" spans="1:16">
      <c r="A14" s="39"/>
      <c r="B14" s="39"/>
      <c r="C14" s="40"/>
      <c r="D14" s="40"/>
      <c r="E14" s="41"/>
      <c r="F14" s="42"/>
      <c r="G14" s="43"/>
      <c r="H14" s="38"/>
      <c r="I14" s="102">
        <v>2000</v>
      </c>
      <c r="J14" s="103" t="s">
        <v>82</v>
      </c>
      <c r="K14" s="104">
        <f t="shared" si="1"/>
        <v>11.5</v>
      </c>
      <c r="L14" s="104">
        <f t="shared" si="2"/>
        <v>12</v>
      </c>
      <c r="M14" s="105" t="s">
        <v>42</v>
      </c>
      <c r="N14" s="105">
        <f t="shared" si="3"/>
        <v>0.03731</v>
      </c>
      <c r="O14" s="95"/>
      <c r="P14" s="96"/>
    </row>
    <row r="15" s="2" customFormat="1" ht="11" customHeight="1" spans="1:16">
      <c r="A15" s="39"/>
      <c r="B15" s="39"/>
      <c r="C15" s="40"/>
      <c r="D15" s="40"/>
      <c r="E15" s="41"/>
      <c r="F15" s="42"/>
      <c r="G15" s="43"/>
      <c r="H15" s="38"/>
      <c r="I15" s="102">
        <v>2000</v>
      </c>
      <c r="J15" s="103" t="s">
        <v>83</v>
      </c>
      <c r="K15" s="104">
        <f t="shared" si="1"/>
        <v>11.5</v>
      </c>
      <c r="L15" s="104">
        <f t="shared" si="2"/>
        <v>12</v>
      </c>
      <c r="M15" s="105" t="s">
        <v>42</v>
      </c>
      <c r="N15" s="105">
        <f t="shared" si="3"/>
        <v>0.03731</v>
      </c>
      <c r="O15" s="95"/>
      <c r="P15" s="96"/>
    </row>
    <row r="16" s="2" customFormat="1" ht="11" customHeight="1" spans="1:16">
      <c r="A16" s="39"/>
      <c r="B16" s="39"/>
      <c r="C16" s="40"/>
      <c r="D16" s="40"/>
      <c r="E16" s="41"/>
      <c r="F16" s="42"/>
      <c r="G16" s="43"/>
      <c r="H16" s="38"/>
      <c r="I16" s="102">
        <v>2000</v>
      </c>
      <c r="J16" s="103" t="s">
        <v>84</v>
      </c>
      <c r="K16" s="104">
        <f t="shared" si="1"/>
        <v>11.5</v>
      </c>
      <c r="L16" s="104">
        <f t="shared" si="2"/>
        <v>12</v>
      </c>
      <c r="M16" s="105" t="s">
        <v>42</v>
      </c>
      <c r="N16" s="105">
        <f t="shared" ref="N16:N20" si="4">0.7*0.26*0.205</f>
        <v>0.03731</v>
      </c>
      <c r="O16" s="95"/>
      <c r="P16" s="96"/>
    </row>
    <row r="17" s="2" customFormat="1" ht="11" customHeight="1" spans="1:16">
      <c r="A17" s="39"/>
      <c r="B17" s="39"/>
      <c r="C17" s="40"/>
      <c r="D17" s="40"/>
      <c r="E17" s="41"/>
      <c r="F17" s="42"/>
      <c r="G17" s="43"/>
      <c r="H17" s="38"/>
      <c r="I17" s="102">
        <v>2000</v>
      </c>
      <c r="J17" s="103" t="s">
        <v>85</v>
      </c>
      <c r="K17" s="104">
        <f t="shared" si="1"/>
        <v>11.5</v>
      </c>
      <c r="L17" s="104">
        <f t="shared" si="2"/>
        <v>12</v>
      </c>
      <c r="M17" s="105" t="s">
        <v>42</v>
      </c>
      <c r="N17" s="105">
        <f t="shared" si="4"/>
        <v>0.03731</v>
      </c>
      <c r="O17" s="95"/>
      <c r="P17" s="96"/>
    </row>
    <row r="18" s="2" customFormat="1" ht="11" customHeight="1" spans="1:16">
      <c r="A18" s="39"/>
      <c r="B18" s="39"/>
      <c r="C18" s="40"/>
      <c r="D18" s="40"/>
      <c r="E18" s="41"/>
      <c r="F18" s="44"/>
      <c r="G18" s="45"/>
      <c r="H18" s="38">
        <v>120</v>
      </c>
      <c r="I18" s="102">
        <v>1444</v>
      </c>
      <c r="J18" s="103" t="s">
        <v>86</v>
      </c>
      <c r="K18" s="104">
        <f t="shared" si="1"/>
        <v>8.303</v>
      </c>
      <c r="L18" s="104">
        <f t="shared" si="2"/>
        <v>8.803</v>
      </c>
      <c r="M18" s="105" t="s">
        <v>42</v>
      </c>
      <c r="N18" s="105">
        <f t="shared" si="4"/>
        <v>0.03731</v>
      </c>
      <c r="O18" s="95"/>
      <c r="P18" s="96"/>
    </row>
    <row r="19" s="2" customFormat="1" ht="11" customHeight="1" spans="1:16">
      <c r="A19" s="39"/>
      <c r="B19" s="39"/>
      <c r="C19" s="40"/>
      <c r="D19" s="40"/>
      <c r="E19" s="41"/>
      <c r="F19" s="36" t="s">
        <v>45</v>
      </c>
      <c r="G19" s="37">
        <v>5662</v>
      </c>
      <c r="H19" s="38"/>
      <c r="I19" s="102">
        <v>2000</v>
      </c>
      <c r="J19" s="103" t="s">
        <v>87</v>
      </c>
      <c r="K19" s="104">
        <f t="shared" si="1"/>
        <v>11.5</v>
      </c>
      <c r="L19" s="104">
        <f t="shared" si="2"/>
        <v>12</v>
      </c>
      <c r="M19" s="105" t="s">
        <v>42</v>
      </c>
      <c r="N19" s="105">
        <f t="shared" si="4"/>
        <v>0.03731</v>
      </c>
      <c r="O19" s="95"/>
      <c r="P19" s="96"/>
    </row>
    <row r="20" s="2" customFormat="1" ht="11" customHeight="1" spans="1:16">
      <c r="A20" s="39"/>
      <c r="B20" s="39"/>
      <c r="C20" s="40"/>
      <c r="D20" s="40"/>
      <c r="E20" s="41"/>
      <c r="F20" s="42"/>
      <c r="G20" s="43"/>
      <c r="H20" s="38"/>
      <c r="I20" s="102">
        <v>2000</v>
      </c>
      <c r="J20" s="103" t="s">
        <v>88</v>
      </c>
      <c r="K20" s="104">
        <f t="shared" si="1"/>
        <v>11.5</v>
      </c>
      <c r="L20" s="104">
        <f t="shared" si="2"/>
        <v>12</v>
      </c>
      <c r="M20" s="105" t="s">
        <v>42</v>
      </c>
      <c r="N20" s="105">
        <f t="shared" si="4"/>
        <v>0.03731</v>
      </c>
      <c r="O20" s="95"/>
      <c r="P20" s="96"/>
    </row>
    <row r="21" s="2" customFormat="1" ht="11" customHeight="1" spans="1:16">
      <c r="A21" s="39"/>
      <c r="B21" s="39"/>
      <c r="C21" s="40"/>
      <c r="D21" s="40"/>
      <c r="E21" s="41"/>
      <c r="F21" s="44"/>
      <c r="G21" s="45"/>
      <c r="H21" s="38">
        <v>60</v>
      </c>
      <c r="I21" s="102">
        <v>1722</v>
      </c>
      <c r="J21" s="103" t="s">
        <v>89</v>
      </c>
      <c r="K21" s="104">
        <f t="shared" si="1"/>
        <v>9.9015</v>
      </c>
      <c r="L21" s="104">
        <f t="shared" si="2"/>
        <v>10.4015</v>
      </c>
      <c r="M21" s="105" t="s">
        <v>42</v>
      </c>
      <c r="N21" s="105">
        <f t="shared" ref="N21:N26" si="5">0.7*0.26*0.205</f>
        <v>0.03731</v>
      </c>
      <c r="O21" s="95"/>
      <c r="P21" s="96"/>
    </row>
    <row r="22" s="2" customFormat="1" ht="11" customHeight="1" spans="1:16">
      <c r="A22" s="39"/>
      <c r="B22" s="39"/>
      <c r="C22" s="40"/>
      <c r="D22" s="40"/>
      <c r="E22" s="41"/>
      <c r="F22" s="36" t="s">
        <v>46</v>
      </c>
      <c r="G22" s="37">
        <v>2831</v>
      </c>
      <c r="H22" s="38"/>
      <c r="I22" s="102">
        <v>2000</v>
      </c>
      <c r="J22" s="103" t="s">
        <v>90</v>
      </c>
      <c r="K22" s="104">
        <f t="shared" si="1"/>
        <v>11.5</v>
      </c>
      <c r="L22" s="104">
        <f t="shared" si="2"/>
        <v>12</v>
      </c>
      <c r="M22" s="105" t="s">
        <v>42</v>
      </c>
      <c r="N22" s="105">
        <f t="shared" si="5"/>
        <v>0.03731</v>
      </c>
      <c r="O22" s="95"/>
      <c r="P22" s="96"/>
    </row>
    <row r="23" s="2" customFormat="1" ht="11" customHeight="1" spans="1:16">
      <c r="A23" s="39"/>
      <c r="B23" s="39"/>
      <c r="C23" s="40"/>
      <c r="D23" s="40"/>
      <c r="E23" s="41"/>
      <c r="F23" s="42"/>
      <c r="G23" s="43"/>
      <c r="H23" s="38">
        <v>50</v>
      </c>
      <c r="I23" s="102">
        <v>881</v>
      </c>
      <c r="J23" s="103" t="s">
        <v>91</v>
      </c>
      <c r="K23" s="104">
        <f t="shared" si="1"/>
        <v>5.06575</v>
      </c>
      <c r="L23" s="104">
        <f t="shared" si="2"/>
        <v>5.56575</v>
      </c>
      <c r="M23" s="107" t="s">
        <v>57</v>
      </c>
      <c r="N23" s="108">
        <f>0.7*0.16*0.185</f>
        <v>0.02072</v>
      </c>
      <c r="O23" s="95"/>
      <c r="P23" s="96"/>
    </row>
    <row r="24" s="2" customFormat="1" ht="11" customHeight="1" spans="1:16">
      <c r="A24" s="46" t="s">
        <v>71</v>
      </c>
      <c r="B24" s="46" t="s">
        <v>92</v>
      </c>
      <c r="C24" s="47" t="s">
        <v>93</v>
      </c>
      <c r="D24" s="47" t="s">
        <v>73</v>
      </c>
      <c r="E24" s="48" t="s">
        <v>94</v>
      </c>
      <c r="F24" s="46" t="s">
        <v>40</v>
      </c>
      <c r="G24" s="49">
        <v>8493</v>
      </c>
      <c r="H24" s="38"/>
      <c r="I24" s="102">
        <v>2000</v>
      </c>
      <c r="J24" s="103" t="s">
        <v>95</v>
      </c>
      <c r="K24" s="104">
        <f t="shared" si="1"/>
        <v>11.5</v>
      </c>
      <c r="L24" s="104">
        <f t="shared" si="2"/>
        <v>12</v>
      </c>
      <c r="M24" s="105" t="s">
        <v>42</v>
      </c>
      <c r="N24" s="105">
        <f t="shared" si="5"/>
        <v>0.03731</v>
      </c>
      <c r="O24" s="95"/>
      <c r="P24" s="96"/>
    </row>
    <row r="25" s="2" customFormat="1" ht="11" customHeight="1" spans="1:16">
      <c r="A25" s="50"/>
      <c r="B25" s="50"/>
      <c r="C25" s="51"/>
      <c r="D25" s="51"/>
      <c r="E25" s="52"/>
      <c r="F25" s="50"/>
      <c r="G25" s="53"/>
      <c r="H25" s="38"/>
      <c r="I25" s="102">
        <v>2000</v>
      </c>
      <c r="J25" s="103" t="s">
        <v>96</v>
      </c>
      <c r="K25" s="104">
        <f t="shared" si="1"/>
        <v>11.5</v>
      </c>
      <c r="L25" s="104">
        <f t="shared" si="2"/>
        <v>12</v>
      </c>
      <c r="M25" s="105" t="s">
        <v>42</v>
      </c>
      <c r="N25" s="105">
        <f t="shared" si="5"/>
        <v>0.03731</v>
      </c>
      <c r="O25" s="95"/>
      <c r="P25" s="96"/>
    </row>
    <row r="26" s="2" customFormat="1" ht="11" customHeight="1" spans="1:16">
      <c r="A26" s="50"/>
      <c r="B26" s="50"/>
      <c r="C26" s="51"/>
      <c r="D26" s="51"/>
      <c r="E26" s="52"/>
      <c r="F26" s="50"/>
      <c r="G26" s="53"/>
      <c r="H26" s="38"/>
      <c r="I26" s="102">
        <v>2000</v>
      </c>
      <c r="J26" s="103" t="s">
        <v>97</v>
      </c>
      <c r="K26" s="104">
        <f t="shared" si="1"/>
        <v>11.5</v>
      </c>
      <c r="L26" s="104">
        <f t="shared" si="2"/>
        <v>12</v>
      </c>
      <c r="M26" s="105" t="s">
        <v>42</v>
      </c>
      <c r="N26" s="105">
        <f t="shared" si="5"/>
        <v>0.03731</v>
      </c>
      <c r="O26" s="95"/>
      <c r="P26" s="96"/>
    </row>
    <row r="27" s="2" customFormat="1" ht="11" customHeight="1" spans="1:16">
      <c r="A27" s="50"/>
      <c r="B27" s="50"/>
      <c r="C27" s="51"/>
      <c r="D27" s="51"/>
      <c r="E27" s="52"/>
      <c r="F27" s="50"/>
      <c r="G27" s="53"/>
      <c r="H27" s="38"/>
      <c r="I27" s="102">
        <v>2000</v>
      </c>
      <c r="J27" s="103" t="s">
        <v>98</v>
      </c>
      <c r="K27" s="104">
        <f t="shared" si="1"/>
        <v>11.5</v>
      </c>
      <c r="L27" s="104">
        <f t="shared" si="2"/>
        <v>12</v>
      </c>
      <c r="M27" s="105" t="s">
        <v>42</v>
      </c>
      <c r="N27" s="105">
        <f t="shared" ref="N27:N31" si="6">0.7*0.26*0.205</f>
        <v>0.03731</v>
      </c>
      <c r="O27" s="95"/>
      <c r="P27" s="96"/>
    </row>
    <row r="28" s="2" customFormat="1" ht="11" customHeight="1" spans="1:16">
      <c r="A28" s="50"/>
      <c r="B28" s="50"/>
      <c r="C28" s="51"/>
      <c r="D28" s="51"/>
      <c r="E28" s="52"/>
      <c r="F28" s="54"/>
      <c r="G28" s="55"/>
      <c r="H28" s="38">
        <v>100</v>
      </c>
      <c r="I28" s="102">
        <v>593</v>
      </c>
      <c r="J28" s="103" t="s">
        <v>99</v>
      </c>
      <c r="K28" s="104">
        <f t="shared" si="1"/>
        <v>3.40975</v>
      </c>
      <c r="L28" s="104">
        <f t="shared" si="2"/>
        <v>3.90975</v>
      </c>
      <c r="M28" s="107" t="s">
        <v>57</v>
      </c>
      <c r="N28" s="108">
        <f>0.7*0.16*0.185</f>
        <v>0.02072</v>
      </c>
      <c r="O28" s="95"/>
      <c r="P28" s="96"/>
    </row>
    <row r="29" s="2" customFormat="1" ht="11" customHeight="1" spans="1:16">
      <c r="A29" s="50"/>
      <c r="B29" s="50"/>
      <c r="C29" s="51"/>
      <c r="D29" s="51"/>
      <c r="E29" s="52"/>
      <c r="F29" s="46" t="s">
        <v>44</v>
      </c>
      <c r="G29" s="49">
        <v>11324</v>
      </c>
      <c r="H29" s="38"/>
      <c r="I29" s="102">
        <v>2000</v>
      </c>
      <c r="J29" s="103" t="s">
        <v>100</v>
      </c>
      <c r="K29" s="104">
        <f t="shared" si="1"/>
        <v>11.5</v>
      </c>
      <c r="L29" s="104">
        <f t="shared" si="2"/>
        <v>12</v>
      </c>
      <c r="M29" s="105" t="s">
        <v>42</v>
      </c>
      <c r="N29" s="105">
        <f t="shared" si="6"/>
        <v>0.03731</v>
      </c>
      <c r="O29" s="95"/>
      <c r="P29" s="96"/>
    </row>
    <row r="30" s="2" customFormat="1" ht="11" customHeight="1" spans="1:16">
      <c r="A30" s="50"/>
      <c r="B30" s="50"/>
      <c r="C30" s="51"/>
      <c r="D30" s="51"/>
      <c r="E30" s="52"/>
      <c r="F30" s="50"/>
      <c r="G30" s="53"/>
      <c r="H30" s="38"/>
      <c r="I30" s="102">
        <v>2000</v>
      </c>
      <c r="J30" s="103" t="s">
        <v>101</v>
      </c>
      <c r="K30" s="104">
        <f t="shared" si="1"/>
        <v>11.5</v>
      </c>
      <c r="L30" s="104">
        <f t="shared" si="2"/>
        <v>12</v>
      </c>
      <c r="M30" s="105" t="s">
        <v>42</v>
      </c>
      <c r="N30" s="105">
        <f t="shared" si="6"/>
        <v>0.03731</v>
      </c>
      <c r="O30" s="95"/>
      <c r="P30" s="96"/>
    </row>
    <row r="31" s="2" customFormat="1" ht="11" customHeight="1" spans="1:16">
      <c r="A31" s="50"/>
      <c r="B31" s="50"/>
      <c r="C31" s="51"/>
      <c r="D31" s="51"/>
      <c r="E31" s="52"/>
      <c r="F31" s="50"/>
      <c r="G31" s="53"/>
      <c r="H31" s="38"/>
      <c r="I31" s="102">
        <v>2000</v>
      </c>
      <c r="J31" s="103" t="s">
        <v>102</v>
      </c>
      <c r="K31" s="104">
        <f t="shared" si="1"/>
        <v>11.5</v>
      </c>
      <c r="L31" s="104">
        <f t="shared" si="2"/>
        <v>12</v>
      </c>
      <c r="M31" s="105" t="s">
        <v>42</v>
      </c>
      <c r="N31" s="105">
        <f t="shared" si="6"/>
        <v>0.03731</v>
      </c>
      <c r="O31" s="95"/>
      <c r="P31" s="96"/>
    </row>
    <row r="32" s="2" customFormat="1" ht="11" customHeight="1" spans="1:16">
      <c r="A32" s="50"/>
      <c r="B32" s="50"/>
      <c r="C32" s="51"/>
      <c r="D32" s="51"/>
      <c r="E32" s="52"/>
      <c r="F32" s="50"/>
      <c r="G32" s="53"/>
      <c r="H32" s="38"/>
      <c r="I32" s="102">
        <v>2000</v>
      </c>
      <c r="J32" s="103" t="s">
        <v>103</v>
      </c>
      <c r="K32" s="104">
        <f t="shared" si="1"/>
        <v>11.5</v>
      </c>
      <c r="L32" s="104">
        <f t="shared" si="2"/>
        <v>12</v>
      </c>
      <c r="M32" s="105" t="s">
        <v>42</v>
      </c>
      <c r="N32" s="105">
        <f t="shared" ref="N32:N36" si="7">0.7*0.26*0.205</f>
        <v>0.03731</v>
      </c>
      <c r="O32" s="95"/>
      <c r="P32" s="96"/>
    </row>
    <row r="33" s="2" customFormat="1" ht="11" customHeight="1" spans="1:16">
      <c r="A33" s="50"/>
      <c r="B33" s="50"/>
      <c r="C33" s="51"/>
      <c r="D33" s="51"/>
      <c r="E33" s="52"/>
      <c r="F33" s="50"/>
      <c r="G33" s="53"/>
      <c r="H33" s="38"/>
      <c r="I33" s="102">
        <v>2000</v>
      </c>
      <c r="J33" s="103" t="s">
        <v>104</v>
      </c>
      <c r="K33" s="104">
        <f t="shared" si="1"/>
        <v>11.5</v>
      </c>
      <c r="L33" s="104">
        <f t="shared" si="2"/>
        <v>12</v>
      </c>
      <c r="M33" s="105" t="s">
        <v>42</v>
      </c>
      <c r="N33" s="105">
        <f t="shared" si="7"/>
        <v>0.03731</v>
      </c>
      <c r="O33" s="95"/>
      <c r="P33" s="96"/>
    </row>
    <row r="34" s="2" customFormat="1" ht="11" customHeight="1" spans="1:16">
      <c r="A34" s="50"/>
      <c r="B34" s="50"/>
      <c r="C34" s="51"/>
      <c r="D34" s="51"/>
      <c r="E34" s="52"/>
      <c r="F34" s="54"/>
      <c r="G34" s="55"/>
      <c r="H34" s="38">
        <v>120</v>
      </c>
      <c r="I34" s="102">
        <v>1444</v>
      </c>
      <c r="J34" s="103" t="s">
        <v>105</v>
      </c>
      <c r="K34" s="104">
        <f t="shared" si="1"/>
        <v>8.303</v>
      </c>
      <c r="L34" s="104">
        <f t="shared" si="2"/>
        <v>8.803</v>
      </c>
      <c r="M34" s="105" t="s">
        <v>42</v>
      </c>
      <c r="N34" s="105">
        <f t="shared" si="7"/>
        <v>0.03731</v>
      </c>
      <c r="O34" s="95"/>
      <c r="P34" s="96"/>
    </row>
    <row r="35" s="2" customFormat="1" ht="11" customHeight="1" spans="1:16">
      <c r="A35" s="50"/>
      <c r="B35" s="50"/>
      <c r="C35" s="51"/>
      <c r="D35" s="51"/>
      <c r="E35" s="52"/>
      <c r="F35" s="46" t="s">
        <v>45</v>
      </c>
      <c r="G35" s="49">
        <v>5662</v>
      </c>
      <c r="H35" s="38"/>
      <c r="I35" s="102">
        <v>2000</v>
      </c>
      <c r="J35" s="103" t="s">
        <v>106</v>
      </c>
      <c r="K35" s="104">
        <f t="shared" si="1"/>
        <v>11.5</v>
      </c>
      <c r="L35" s="104">
        <f t="shared" si="2"/>
        <v>12</v>
      </c>
      <c r="M35" s="105" t="s">
        <v>42</v>
      </c>
      <c r="N35" s="105">
        <f t="shared" si="7"/>
        <v>0.03731</v>
      </c>
      <c r="O35" s="106" t="s">
        <v>107</v>
      </c>
      <c r="P35" s="96"/>
    </row>
    <row r="36" s="2" customFormat="1" ht="11" customHeight="1" spans="1:16">
      <c r="A36" s="50"/>
      <c r="B36" s="50"/>
      <c r="C36" s="51"/>
      <c r="D36" s="51"/>
      <c r="E36" s="52"/>
      <c r="F36" s="50"/>
      <c r="G36" s="53"/>
      <c r="H36" s="38"/>
      <c r="I36" s="102">
        <v>2000</v>
      </c>
      <c r="J36" s="103" t="s">
        <v>108</v>
      </c>
      <c r="K36" s="104">
        <f t="shared" si="1"/>
        <v>11.5</v>
      </c>
      <c r="L36" s="104">
        <f t="shared" si="2"/>
        <v>12</v>
      </c>
      <c r="M36" s="105" t="s">
        <v>42</v>
      </c>
      <c r="N36" s="105">
        <f t="shared" si="7"/>
        <v>0.03731</v>
      </c>
      <c r="O36" s="95"/>
      <c r="P36" s="96"/>
    </row>
    <row r="37" s="2" customFormat="1" ht="11" customHeight="1" spans="1:16">
      <c r="A37" s="50"/>
      <c r="B37" s="50"/>
      <c r="C37" s="51"/>
      <c r="D37" s="51"/>
      <c r="E37" s="52"/>
      <c r="F37" s="54"/>
      <c r="G37" s="53"/>
      <c r="H37" s="38">
        <v>60</v>
      </c>
      <c r="I37" s="102">
        <v>1722</v>
      </c>
      <c r="J37" s="103" t="s">
        <v>109</v>
      </c>
      <c r="K37" s="104">
        <f t="shared" si="1"/>
        <v>9.9015</v>
      </c>
      <c r="L37" s="104">
        <f t="shared" si="2"/>
        <v>10.4015</v>
      </c>
      <c r="M37" s="105" t="s">
        <v>42</v>
      </c>
      <c r="N37" s="105">
        <f t="shared" ref="N37:N42" si="8">0.7*0.26*0.205</f>
        <v>0.03731</v>
      </c>
      <c r="O37" s="95"/>
      <c r="P37" s="96"/>
    </row>
    <row r="38" s="2" customFormat="1" ht="11" customHeight="1" spans="1:16">
      <c r="A38" s="50"/>
      <c r="B38" s="50"/>
      <c r="C38" s="51"/>
      <c r="D38" s="51"/>
      <c r="E38" s="52"/>
      <c r="F38" s="46" t="s">
        <v>46</v>
      </c>
      <c r="G38" s="49">
        <v>2831</v>
      </c>
      <c r="H38" s="38"/>
      <c r="I38" s="102">
        <v>2000</v>
      </c>
      <c r="J38" s="103" t="s">
        <v>110</v>
      </c>
      <c r="K38" s="104">
        <f t="shared" si="1"/>
        <v>11.5</v>
      </c>
      <c r="L38" s="104">
        <f t="shared" si="2"/>
        <v>12</v>
      </c>
      <c r="M38" s="105" t="s">
        <v>42</v>
      </c>
      <c r="N38" s="105">
        <f t="shared" si="8"/>
        <v>0.03731</v>
      </c>
      <c r="O38" s="95"/>
      <c r="P38" s="96"/>
    </row>
    <row r="39" s="2" customFormat="1" ht="11" customHeight="1" spans="1:16">
      <c r="A39" s="50"/>
      <c r="B39" s="50"/>
      <c r="C39" s="51"/>
      <c r="D39" s="51"/>
      <c r="E39" s="52"/>
      <c r="F39" s="50"/>
      <c r="G39" s="53"/>
      <c r="H39" s="38">
        <v>50</v>
      </c>
      <c r="I39" s="102">
        <v>881</v>
      </c>
      <c r="J39" s="103" t="s">
        <v>111</v>
      </c>
      <c r="K39" s="104">
        <f t="shared" si="1"/>
        <v>5.06575</v>
      </c>
      <c r="L39" s="104">
        <f t="shared" si="2"/>
        <v>5.56575</v>
      </c>
      <c r="M39" s="107" t="s">
        <v>57</v>
      </c>
      <c r="N39" s="108">
        <f>0.7*0.16*0.185</f>
        <v>0.02072</v>
      </c>
      <c r="O39" s="95"/>
      <c r="P39" s="96"/>
    </row>
    <row r="40" s="2" customFormat="1" ht="11" customHeight="1" spans="1:16">
      <c r="A40" s="56" t="s">
        <v>71</v>
      </c>
      <c r="B40" s="56" t="s">
        <v>92</v>
      </c>
      <c r="C40" s="57" t="s">
        <v>112</v>
      </c>
      <c r="D40" s="57" t="s">
        <v>73</v>
      </c>
      <c r="E40" s="58" t="s">
        <v>113</v>
      </c>
      <c r="F40" s="56" t="s">
        <v>40</v>
      </c>
      <c r="G40" s="59">
        <v>8493</v>
      </c>
      <c r="H40" s="38"/>
      <c r="I40" s="102">
        <v>2000</v>
      </c>
      <c r="J40" s="103" t="s">
        <v>114</v>
      </c>
      <c r="K40" s="104">
        <f t="shared" si="1"/>
        <v>11.5</v>
      </c>
      <c r="L40" s="104">
        <f t="shared" si="2"/>
        <v>12</v>
      </c>
      <c r="M40" s="105" t="s">
        <v>42</v>
      </c>
      <c r="N40" s="105">
        <f t="shared" si="8"/>
        <v>0.03731</v>
      </c>
      <c r="O40" s="95"/>
      <c r="P40" s="96"/>
    </row>
    <row r="41" s="2" customFormat="1" ht="11" customHeight="1" spans="1:16">
      <c r="A41" s="60"/>
      <c r="B41" s="60"/>
      <c r="C41" s="61"/>
      <c r="D41" s="61"/>
      <c r="E41" s="62"/>
      <c r="F41" s="60"/>
      <c r="G41" s="63"/>
      <c r="H41" s="38"/>
      <c r="I41" s="102">
        <v>2000</v>
      </c>
      <c r="J41" s="103" t="s">
        <v>115</v>
      </c>
      <c r="K41" s="104">
        <f t="shared" si="1"/>
        <v>11.5</v>
      </c>
      <c r="L41" s="104">
        <f t="shared" si="2"/>
        <v>12</v>
      </c>
      <c r="M41" s="105" t="s">
        <v>42</v>
      </c>
      <c r="N41" s="105">
        <f t="shared" si="8"/>
        <v>0.03731</v>
      </c>
      <c r="O41" s="95"/>
      <c r="P41" s="96"/>
    </row>
    <row r="42" s="2" customFormat="1" ht="11" customHeight="1" spans="1:16">
      <c r="A42" s="60"/>
      <c r="B42" s="60"/>
      <c r="C42" s="61"/>
      <c r="D42" s="61"/>
      <c r="E42" s="62"/>
      <c r="F42" s="60"/>
      <c r="G42" s="63"/>
      <c r="H42" s="38"/>
      <c r="I42" s="102">
        <v>2000</v>
      </c>
      <c r="J42" s="103" t="s">
        <v>116</v>
      </c>
      <c r="K42" s="104">
        <f t="shared" si="1"/>
        <v>11.5</v>
      </c>
      <c r="L42" s="104">
        <f t="shared" si="2"/>
        <v>12</v>
      </c>
      <c r="M42" s="105" t="s">
        <v>42</v>
      </c>
      <c r="N42" s="105">
        <f t="shared" si="8"/>
        <v>0.03731</v>
      </c>
      <c r="O42" s="95"/>
      <c r="P42" s="96"/>
    </row>
    <row r="43" s="2" customFormat="1" ht="11" customHeight="1" spans="1:16">
      <c r="A43" s="60"/>
      <c r="B43" s="60"/>
      <c r="C43" s="61"/>
      <c r="D43" s="61"/>
      <c r="E43" s="62"/>
      <c r="F43" s="60"/>
      <c r="G43" s="63"/>
      <c r="H43" s="38"/>
      <c r="I43" s="102">
        <v>2000</v>
      </c>
      <c r="J43" s="103" t="s">
        <v>117</v>
      </c>
      <c r="K43" s="104">
        <f t="shared" si="1"/>
        <v>11.5</v>
      </c>
      <c r="L43" s="104">
        <f t="shared" si="2"/>
        <v>12</v>
      </c>
      <c r="M43" s="105" t="s">
        <v>42</v>
      </c>
      <c r="N43" s="105">
        <f t="shared" ref="N43:N47" si="9">0.7*0.26*0.205</f>
        <v>0.03731</v>
      </c>
      <c r="O43" s="95"/>
      <c r="P43" s="96"/>
    </row>
    <row r="44" s="2" customFormat="1" ht="11" customHeight="1" spans="1:16">
      <c r="A44" s="60"/>
      <c r="B44" s="60"/>
      <c r="C44" s="61"/>
      <c r="D44" s="61"/>
      <c r="E44" s="62"/>
      <c r="F44" s="64"/>
      <c r="G44" s="65"/>
      <c r="H44" s="38">
        <v>100</v>
      </c>
      <c r="I44" s="102">
        <v>593</v>
      </c>
      <c r="J44" s="103" t="s">
        <v>118</v>
      </c>
      <c r="K44" s="104">
        <f t="shared" si="1"/>
        <v>3.40975</v>
      </c>
      <c r="L44" s="104">
        <f t="shared" si="2"/>
        <v>3.90975</v>
      </c>
      <c r="M44" s="107" t="s">
        <v>57</v>
      </c>
      <c r="N44" s="108">
        <f>0.7*0.16*0.185</f>
        <v>0.02072</v>
      </c>
      <c r="O44" s="95"/>
      <c r="P44" s="96"/>
    </row>
    <row r="45" s="2" customFormat="1" ht="11" customHeight="1" spans="1:16">
      <c r="A45" s="60"/>
      <c r="B45" s="60"/>
      <c r="C45" s="61"/>
      <c r="D45" s="61"/>
      <c r="E45" s="62"/>
      <c r="F45" s="56" t="s">
        <v>44</v>
      </c>
      <c r="G45" s="59">
        <v>11324</v>
      </c>
      <c r="H45" s="38"/>
      <c r="I45" s="102">
        <v>2000</v>
      </c>
      <c r="J45" s="103" t="s">
        <v>119</v>
      </c>
      <c r="K45" s="104">
        <f t="shared" si="1"/>
        <v>11.5</v>
      </c>
      <c r="L45" s="104">
        <f t="shared" si="2"/>
        <v>12</v>
      </c>
      <c r="M45" s="105" t="s">
        <v>42</v>
      </c>
      <c r="N45" s="105">
        <f t="shared" si="9"/>
        <v>0.03731</v>
      </c>
      <c r="O45" s="95"/>
      <c r="P45" s="96"/>
    </row>
    <row r="46" s="2" customFormat="1" ht="11" customHeight="1" spans="1:16">
      <c r="A46" s="60"/>
      <c r="B46" s="60"/>
      <c r="C46" s="61"/>
      <c r="D46" s="61"/>
      <c r="E46" s="62"/>
      <c r="F46" s="60"/>
      <c r="G46" s="63"/>
      <c r="H46" s="38"/>
      <c r="I46" s="102">
        <v>2000</v>
      </c>
      <c r="J46" s="103" t="s">
        <v>120</v>
      </c>
      <c r="K46" s="104">
        <f t="shared" si="1"/>
        <v>11.5</v>
      </c>
      <c r="L46" s="104">
        <f t="shared" si="2"/>
        <v>12</v>
      </c>
      <c r="M46" s="105" t="s">
        <v>42</v>
      </c>
      <c r="N46" s="105">
        <f t="shared" si="9"/>
        <v>0.03731</v>
      </c>
      <c r="O46" s="95"/>
      <c r="P46" s="96"/>
    </row>
    <row r="47" s="2" customFormat="1" ht="11" customHeight="1" spans="1:16">
      <c r="A47" s="60"/>
      <c r="B47" s="60"/>
      <c r="C47" s="61"/>
      <c r="D47" s="61"/>
      <c r="E47" s="62"/>
      <c r="F47" s="60"/>
      <c r="G47" s="63"/>
      <c r="H47" s="38"/>
      <c r="I47" s="102">
        <v>2000</v>
      </c>
      <c r="J47" s="103" t="s">
        <v>121</v>
      </c>
      <c r="K47" s="104">
        <f t="shared" si="1"/>
        <v>11.5</v>
      </c>
      <c r="L47" s="104">
        <f t="shared" si="2"/>
        <v>12</v>
      </c>
      <c r="M47" s="105" t="s">
        <v>42</v>
      </c>
      <c r="N47" s="105">
        <f t="shared" si="9"/>
        <v>0.03731</v>
      </c>
      <c r="O47" s="95"/>
      <c r="P47" s="96"/>
    </row>
    <row r="48" s="2" customFormat="1" ht="11" customHeight="1" spans="1:16">
      <c r="A48" s="60"/>
      <c r="B48" s="60"/>
      <c r="C48" s="61"/>
      <c r="D48" s="61"/>
      <c r="E48" s="62"/>
      <c r="F48" s="60"/>
      <c r="G48" s="63"/>
      <c r="H48" s="38"/>
      <c r="I48" s="102">
        <v>2000</v>
      </c>
      <c r="J48" s="103" t="s">
        <v>122</v>
      </c>
      <c r="K48" s="104">
        <f t="shared" si="1"/>
        <v>11.5</v>
      </c>
      <c r="L48" s="104">
        <f t="shared" si="2"/>
        <v>12</v>
      </c>
      <c r="M48" s="105" t="s">
        <v>42</v>
      </c>
      <c r="N48" s="105">
        <f t="shared" ref="N48:N53" si="10">0.7*0.26*0.205</f>
        <v>0.03731</v>
      </c>
      <c r="O48" s="95"/>
      <c r="P48" s="96"/>
    </row>
    <row r="49" s="2" customFormat="1" ht="11" customHeight="1" spans="1:16">
      <c r="A49" s="60"/>
      <c r="B49" s="60"/>
      <c r="C49" s="61"/>
      <c r="D49" s="61"/>
      <c r="E49" s="62"/>
      <c r="F49" s="60"/>
      <c r="G49" s="63"/>
      <c r="H49" s="38"/>
      <c r="I49" s="102">
        <v>2000</v>
      </c>
      <c r="J49" s="103" t="s">
        <v>123</v>
      </c>
      <c r="K49" s="104">
        <f t="shared" si="1"/>
        <v>11.5</v>
      </c>
      <c r="L49" s="104">
        <f t="shared" si="2"/>
        <v>12</v>
      </c>
      <c r="M49" s="105" t="s">
        <v>42</v>
      </c>
      <c r="N49" s="105">
        <f t="shared" si="10"/>
        <v>0.03731</v>
      </c>
      <c r="O49" s="95"/>
      <c r="P49" s="96"/>
    </row>
    <row r="50" s="2" customFormat="1" ht="11" customHeight="1" spans="1:16">
      <c r="A50" s="60"/>
      <c r="B50" s="60"/>
      <c r="C50" s="61"/>
      <c r="D50" s="61"/>
      <c r="E50" s="62"/>
      <c r="F50" s="64"/>
      <c r="G50" s="65"/>
      <c r="H50" s="38">
        <v>120</v>
      </c>
      <c r="I50" s="102">
        <v>1444</v>
      </c>
      <c r="J50" s="103" t="s">
        <v>124</v>
      </c>
      <c r="K50" s="104">
        <f t="shared" si="1"/>
        <v>8.303</v>
      </c>
      <c r="L50" s="104">
        <f t="shared" si="2"/>
        <v>8.803</v>
      </c>
      <c r="M50" s="105" t="s">
        <v>42</v>
      </c>
      <c r="N50" s="105">
        <f t="shared" si="10"/>
        <v>0.03731</v>
      </c>
      <c r="O50" s="95"/>
      <c r="P50" s="96"/>
    </row>
    <row r="51" s="2" customFormat="1" ht="11" customHeight="1" spans="1:16">
      <c r="A51" s="60"/>
      <c r="B51" s="60"/>
      <c r="C51" s="61"/>
      <c r="D51" s="61"/>
      <c r="E51" s="62"/>
      <c r="F51" s="66" t="s">
        <v>45</v>
      </c>
      <c r="G51" s="67">
        <v>5662</v>
      </c>
      <c r="H51" s="68"/>
      <c r="I51" s="109">
        <v>2000</v>
      </c>
      <c r="J51" s="110" t="s">
        <v>125</v>
      </c>
      <c r="K51" s="104">
        <f t="shared" si="1"/>
        <v>11.5</v>
      </c>
      <c r="L51" s="104">
        <f t="shared" si="2"/>
        <v>12</v>
      </c>
      <c r="M51" s="105" t="s">
        <v>42</v>
      </c>
      <c r="N51" s="105">
        <f t="shared" si="10"/>
        <v>0.03731</v>
      </c>
      <c r="O51" s="95"/>
      <c r="P51" s="96"/>
    </row>
    <row r="52" s="2" customFormat="1" ht="11" customHeight="1" spans="1:16">
      <c r="A52" s="60"/>
      <c r="B52" s="60"/>
      <c r="C52" s="61"/>
      <c r="D52" s="61"/>
      <c r="E52" s="62"/>
      <c r="F52" s="69"/>
      <c r="G52" s="70"/>
      <c r="H52" s="68"/>
      <c r="I52" s="109">
        <v>2000</v>
      </c>
      <c r="J52" s="110" t="s">
        <v>126</v>
      </c>
      <c r="K52" s="104">
        <f t="shared" si="1"/>
        <v>11.5</v>
      </c>
      <c r="L52" s="104">
        <f t="shared" si="2"/>
        <v>12</v>
      </c>
      <c r="M52" s="105" t="s">
        <v>42</v>
      </c>
      <c r="N52" s="105">
        <f t="shared" si="10"/>
        <v>0.03731</v>
      </c>
      <c r="O52" s="95"/>
      <c r="P52" s="96"/>
    </row>
    <row r="53" s="2" customFormat="1" ht="11" customHeight="1" spans="1:16">
      <c r="A53" s="60"/>
      <c r="B53" s="60"/>
      <c r="C53" s="61"/>
      <c r="D53" s="61"/>
      <c r="E53" s="62"/>
      <c r="F53" s="56" t="s">
        <v>46</v>
      </c>
      <c r="G53" s="59">
        <v>2831</v>
      </c>
      <c r="H53" s="38"/>
      <c r="I53" s="102">
        <v>2000</v>
      </c>
      <c r="J53" s="103" t="s">
        <v>127</v>
      </c>
      <c r="K53" s="104">
        <f t="shared" ref="K53:K70" si="11">I53*0.00575</f>
        <v>11.5</v>
      </c>
      <c r="L53" s="104">
        <f t="shared" ref="L53:L70" si="12">K53+0.5</f>
        <v>12</v>
      </c>
      <c r="M53" s="105" t="s">
        <v>42</v>
      </c>
      <c r="N53" s="105">
        <f t="shared" si="10"/>
        <v>0.03731</v>
      </c>
      <c r="O53" s="95"/>
      <c r="P53" s="96"/>
    </row>
    <row r="54" s="2" customFormat="1" ht="11" customHeight="1" spans="1:16">
      <c r="A54" s="60"/>
      <c r="B54" s="60"/>
      <c r="C54" s="61"/>
      <c r="D54" s="61"/>
      <c r="E54" s="62"/>
      <c r="F54" s="60"/>
      <c r="G54" s="63"/>
      <c r="H54" s="38">
        <v>50</v>
      </c>
      <c r="I54" s="102">
        <v>881</v>
      </c>
      <c r="J54" s="103" t="s">
        <v>128</v>
      </c>
      <c r="K54" s="104">
        <f t="shared" si="11"/>
        <v>5.06575</v>
      </c>
      <c r="L54" s="104">
        <f t="shared" si="12"/>
        <v>5.56575</v>
      </c>
      <c r="M54" s="107" t="s">
        <v>57</v>
      </c>
      <c r="N54" s="108">
        <f>0.7*0.16*0.185</f>
        <v>0.02072</v>
      </c>
      <c r="O54" s="95"/>
      <c r="P54" s="96"/>
    </row>
    <row r="55" s="2" customFormat="1" ht="11" customHeight="1" spans="1:16">
      <c r="A55" s="71" t="s">
        <v>71</v>
      </c>
      <c r="B55" s="71" t="s">
        <v>92</v>
      </c>
      <c r="C55" s="72" t="s">
        <v>52</v>
      </c>
      <c r="D55" s="72" t="s">
        <v>73</v>
      </c>
      <c r="E55" s="73" t="s">
        <v>129</v>
      </c>
      <c r="F55" s="71" t="s">
        <v>40</v>
      </c>
      <c r="G55" s="74">
        <v>8493</v>
      </c>
      <c r="H55" s="38"/>
      <c r="I55" s="102">
        <v>2000</v>
      </c>
      <c r="J55" s="103" t="s">
        <v>130</v>
      </c>
      <c r="K55" s="104">
        <f t="shared" si="11"/>
        <v>11.5</v>
      </c>
      <c r="L55" s="104">
        <f t="shared" si="12"/>
        <v>12</v>
      </c>
      <c r="M55" s="105" t="s">
        <v>42</v>
      </c>
      <c r="N55" s="105">
        <f>0.7*0.26*0.205</f>
        <v>0.03731</v>
      </c>
      <c r="O55" s="95"/>
      <c r="P55" s="96"/>
    </row>
    <row r="56" s="2" customFormat="1" ht="11" customHeight="1" spans="1:16">
      <c r="A56" s="75"/>
      <c r="B56" s="75"/>
      <c r="C56" s="76"/>
      <c r="D56" s="76"/>
      <c r="E56" s="77"/>
      <c r="F56" s="75"/>
      <c r="G56" s="78"/>
      <c r="H56" s="38"/>
      <c r="I56" s="102">
        <v>2000</v>
      </c>
      <c r="J56" s="103" t="s">
        <v>131</v>
      </c>
      <c r="K56" s="104">
        <f t="shared" si="11"/>
        <v>11.5</v>
      </c>
      <c r="L56" s="104">
        <f t="shared" si="12"/>
        <v>12</v>
      </c>
      <c r="M56" s="105" t="s">
        <v>42</v>
      </c>
      <c r="N56" s="105">
        <f>0.7*0.26*0.205</f>
        <v>0.03731</v>
      </c>
      <c r="O56" s="95"/>
      <c r="P56" s="96"/>
    </row>
    <row r="57" s="2" customFormat="1" ht="11" customHeight="1" spans="1:16">
      <c r="A57" s="75"/>
      <c r="B57" s="75"/>
      <c r="C57" s="76"/>
      <c r="D57" s="76"/>
      <c r="E57" s="77"/>
      <c r="F57" s="75"/>
      <c r="G57" s="78"/>
      <c r="H57" s="38"/>
      <c r="I57" s="102">
        <v>2000</v>
      </c>
      <c r="J57" s="103" t="s">
        <v>132</v>
      </c>
      <c r="K57" s="104">
        <f t="shared" si="11"/>
        <v>11.5</v>
      </c>
      <c r="L57" s="104">
        <f t="shared" si="12"/>
        <v>12</v>
      </c>
      <c r="M57" s="105" t="s">
        <v>42</v>
      </c>
      <c r="N57" s="105">
        <f>0.7*0.26*0.205</f>
        <v>0.03731</v>
      </c>
      <c r="O57" s="95"/>
      <c r="P57" s="96"/>
    </row>
    <row r="58" s="2" customFormat="1" ht="11" customHeight="1" spans="1:16">
      <c r="A58" s="75"/>
      <c r="B58" s="75"/>
      <c r="C58" s="76"/>
      <c r="D58" s="76"/>
      <c r="E58" s="77"/>
      <c r="F58" s="75"/>
      <c r="G58" s="78"/>
      <c r="H58" s="38"/>
      <c r="I58" s="102">
        <v>2000</v>
      </c>
      <c r="J58" s="103" t="s">
        <v>133</v>
      </c>
      <c r="K58" s="104">
        <f t="shared" si="11"/>
        <v>11.5</v>
      </c>
      <c r="L58" s="104">
        <f t="shared" si="12"/>
        <v>12</v>
      </c>
      <c r="M58" s="105" t="s">
        <v>42</v>
      </c>
      <c r="N58" s="105">
        <f t="shared" ref="N58:N62" si="13">0.7*0.26*0.205</f>
        <v>0.03731</v>
      </c>
      <c r="O58" s="95"/>
      <c r="P58" s="96"/>
    </row>
    <row r="59" s="2" customFormat="1" ht="11" customHeight="1" spans="1:16">
      <c r="A59" s="75"/>
      <c r="B59" s="75"/>
      <c r="C59" s="76"/>
      <c r="D59" s="76"/>
      <c r="E59" s="77"/>
      <c r="F59" s="79"/>
      <c r="G59" s="80"/>
      <c r="H59" s="38">
        <v>100</v>
      </c>
      <c r="I59" s="102">
        <v>593</v>
      </c>
      <c r="J59" s="103" t="s">
        <v>134</v>
      </c>
      <c r="K59" s="104">
        <f t="shared" si="11"/>
        <v>3.40975</v>
      </c>
      <c r="L59" s="104">
        <f t="shared" si="12"/>
        <v>3.90975</v>
      </c>
      <c r="M59" s="107" t="s">
        <v>57</v>
      </c>
      <c r="N59" s="108">
        <f>0.7*0.16*0.185</f>
        <v>0.02072</v>
      </c>
      <c r="O59" s="95"/>
      <c r="P59" s="96"/>
    </row>
    <row r="60" s="2" customFormat="1" ht="11" customHeight="1" spans="1:16">
      <c r="A60" s="75"/>
      <c r="B60" s="75"/>
      <c r="C60" s="76"/>
      <c r="D60" s="76"/>
      <c r="E60" s="77"/>
      <c r="F60" s="71" t="s">
        <v>44</v>
      </c>
      <c r="G60" s="74">
        <v>11324</v>
      </c>
      <c r="H60" s="38"/>
      <c r="I60" s="102">
        <v>2000</v>
      </c>
      <c r="J60" s="103" t="s">
        <v>135</v>
      </c>
      <c r="K60" s="104">
        <f t="shared" si="11"/>
        <v>11.5</v>
      </c>
      <c r="L60" s="104">
        <f t="shared" si="12"/>
        <v>12</v>
      </c>
      <c r="M60" s="105" t="s">
        <v>42</v>
      </c>
      <c r="N60" s="105">
        <f t="shared" si="13"/>
        <v>0.03731</v>
      </c>
      <c r="O60" s="95"/>
      <c r="P60" s="96"/>
    </row>
    <row r="61" s="2" customFormat="1" ht="11" customHeight="1" spans="1:16">
      <c r="A61" s="75"/>
      <c r="B61" s="75"/>
      <c r="C61" s="76"/>
      <c r="D61" s="76"/>
      <c r="E61" s="77"/>
      <c r="F61" s="75"/>
      <c r="G61" s="78"/>
      <c r="H61" s="38"/>
      <c r="I61" s="102">
        <v>2000</v>
      </c>
      <c r="J61" s="103" t="s">
        <v>136</v>
      </c>
      <c r="K61" s="104">
        <f t="shared" si="11"/>
        <v>11.5</v>
      </c>
      <c r="L61" s="104">
        <f t="shared" si="12"/>
        <v>12</v>
      </c>
      <c r="M61" s="105" t="s">
        <v>42</v>
      </c>
      <c r="N61" s="105">
        <f t="shared" si="13"/>
        <v>0.03731</v>
      </c>
      <c r="O61" s="95"/>
      <c r="P61" s="96"/>
    </row>
    <row r="62" s="2" customFormat="1" ht="11" customHeight="1" spans="1:16">
      <c r="A62" s="75"/>
      <c r="B62" s="75"/>
      <c r="C62" s="76"/>
      <c r="D62" s="76"/>
      <c r="E62" s="77"/>
      <c r="F62" s="75"/>
      <c r="G62" s="78"/>
      <c r="H62" s="38"/>
      <c r="I62" s="102">
        <v>2000</v>
      </c>
      <c r="J62" s="103" t="s">
        <v>137</v>
      </c>
      <c r="K62" s="104">
        <f t="shared" si="11"/>
        <v>11.5</v>
      </c>
      <c r="L62" s="104">
        <f t="shared" si="12"/>
        <v>12</v>
      </c>
      <c r="M62" s="105" t="s">
        <v>42</v>
      </c>
      <c r="N62" s="105">
        <f t="shared" si="13"/>
        <v>0.03731</v>
      </c>
      <c r="O62" s="95"/>
      <c r="P62" s="96"/>
    </row>
    <row r="63" s="2" customFormat="1" ht="11" customHeight="1" spans="1:16">
      <c r="A63" s="75"/>
      <c r="B63" s="75"/>
      <c r="C63" s="76"/>
      <c r="D63" s="76"/>
      <c r="E63" s="77"/>
      <c r="F63" s="75"/>
      <c r="G63" s="78"/>
      <c r="H63" s="38"/>
      <c r="I63" s="102">
        <v>2000</v>
      </c>
      <c r="J63" s="103" t="s">
        <v>138</v>
      </c>
      <c r="K63" s="104">
        <f t="shared" si="11"/>
        <v>11.5</v>
      </c>
      <c r="L63" s="104">
        <f t="shared" si="12"/>
        <v>12</v>
      </c>
      <c r="M63" s="105" t="s">
        <v>42</v>
      </c>
      <c r="N63" s="105">
        <f t="shared" ref="N63:N69" si="14">0.7*0.26*0.205</f>
        <v>0.03731</v>
      </c>
      <c r="O63" s="95"/>
      <c r="P63" s="96"/>
    </row>
    <row r="64" s="2" customFormat="1" ht="11" customHeight="1" spans="1:16">
      <c r="A64" s="75"/>
      <c r="B64" s="75"/>
      <c r="C64" s="76"/>
      <c r="D64" s="76"/>
      <c r="E64" s="77"/>
      <c r="F64" s="75"/>
      <c r="G64" s="78"/>
      <c r="H64" s="38"/>
      <c r="I64" s="102">
        <v>2000</v>
      </c>
      <c r="J64" s="103" t="s">
        <v>139</v>
      </c>
      <c r="K64" s="104">
        <f t="shared" si="11"/>
        <v>11.5</v>
      </c>
      <c r="L64" s="104">
        <f t="shared" si="12"/>
        <v>12</v>
      </c>
      <c r="M64" s="105" t="s">
        <v>42</v>
      </c>
      <c r="N64" s="105">
        <f t="shared" si="14"/>
        <v>0.03731</v>
      </c>
      <c r="O64" s="95"/>
      <c r="P64" s="96"/>
    </row>
    <row r="65" s="2" customFormat="1" ht="11" customHeight="1" spans="1:16">
      <c r="A65" s="75"/>
      <c r="B65" s="75"/>
      <c r="C65" s="76"/>
      <c r="D65" s="76"/>
      <c r="E65" s="77"/>
      <c r="F65" s="79"/>
      <c r="G65" s="80"/>
      <c r="H65" s="38">
        <v>120</v>
      </c>
      <c r="I65" s="102">
        <v>1444</v>
      </c>
      <c r="J65" s="103" t="s">
        <v>140</v>
      </c>
      <c r="K65" s="104">
        <f t="shared" si="11"/>
        <v>8.303</v>
      </c>
      <c r="L65" s="104">
        <f t="shared" si="12"/>
        <v>8.803</v>
      </c>
      <c r="M65" s="105" t="s">
        <v>42</v>
      </c>
      <c r="N65" s="105">
        <f t="shared" si="14"/>
        <v>0.03731</v>
      </c>
      <c r="O65" s="95"/>
      <c r="P65" s="96"/>
    </row>
    <row r="66" s="2" customFormat="1" ht="11" customHeight="1" spans="1:16">
      <c r="A66" s="75"/>
      <c r="B66" s="75"/>
      <c r="C66" s="76"/>
      <c r="D66" s="76"/>
      <c r="E66" s="77"/>
      <c r="F66" s="71" t="s">
        <v>45</v>
      </c>
      <c r="G66" s="74">
        <v>5662</v>
      </c>
      <c r="H66" s="38"/>
      <c r="I66" s="102">
        <v>2000</v>
      </c>
      <c r="J66" s="103" t="s">
        <v>141</v>
      </c>
      <c r="K66" s="104">
        <f t="shared" si="11"/>
        <v>11.5</v>
      </c>
      <c r="L66" s="104">
        <f t="shared" si="12"/>
        <v>12</v>
      </c>
      <c r="M66" s="105" t="s">
        <v>42</v>
      </c>
      <c r="N66" s="105">
        <f t="shared" si="14"/>
        <v>0.03731</v>
      </c>
      <c r="O66" s="106" t="s">
        <v>142</v>
      </c>
      <c r="P66" s="96"/>
    </row>
    <row r="67" s="2" customFormat="1" ht="11" customHeight="1" spans="1:16">
      <c r="A67" s="75"/>
      <c r="B67" s="75"/>
      <c r="C67" s="76"/>
      <c r="D67" s="76"/>
      <c r="E67" s="77"/>
      <c r="F67" s="75"/>
      <c r="G67" s="78"/>
      <c r="H67" s="38"/>
      <c r="I67" s="102">
        <v>2000</v>
      </c>
      <c r="J67" s="103" t="s">
        <v>143</v>
      </c>
      <c r="K67" s="104">
        <f t="shared" si="11"/>
        <v>11.5</v>
      </c>
      <c r="L67" s="104">
        <f t="shared" si="12"/>
        <v>12</v>
      </c>
      <c r="M67" s="105" t="s">
        <v>42</v>
      </c>
      <c r="N67" s="105">
        <f t="shared" si="14"/>
        <v>0.03731</v>
      </c>
      <c r="O67" s="95"/>
      <c r="P67" s="96"/>
    </row>
    <row r="68" s="2" customFormat="1" ht="11" customHeight="1" spans="1:16">
      <c r="A68" s="75"/>
      <c r="B68" s="75"/>
      <c r="C68" s="76"/>
      <c r="D68" s="76"/>
      <c r="E68" s="77"/>
      <c r="F68" s="79"/>
      <c r="G68" s="80"/>
      <c r="H68" s="38">
        <v>60</v>
      </c>
      <c r="I68" s="102">
        <v>1722</v>
      </c>
      <c r="J68" s="103" t="s">
        <v>144</v>
      </c>
      <c r="K68" s="104">
        <f t="shared" si="11"/>
        <v>9.9015</v>
      </c>
      <c r="L68" s="104">
        <f t="shared" si="12"/>
        <v>10.4015</v>
      </c>
      <c r="M68" s="105" t="s">
        <v>42</v>
      </c>
      <c r="N68" s="105">
        <f t="shared" si="14"/>
        <v>0.03731</v>
      </c>
      <c r="O68" s="95"/>
      <c r="P68" s="96"/>
    </row>
    <row r="69" s="2" customFormat="1" ht="11" customHeight="1" spans="1:16">
      <c r="A69" s="75"/>
      <c r="B69" s="75"/>
      <c r="C69" s="76"/>
      <c r="D69" s="76"/>
      <c r="E69" s="77"/>
      <c r="F69" s="71" t="s">
        <v>46</v>
      </c>
      <c r="G69" s="74">
        <v>2831</v>
      </c>
      <c r="H69" s="38"/>
      <c r="I69" s="102">
        <v>2000</v>
      </c>
      <c r="J69" s="103" t="s">
        <v>145</v>
      </c>
      <c r="K69" s="104">
        <f t="shared" si="11"/>
        <v>11.5</v>
      </c>
      <c r="L69" s="104">
        <f t="shared" si="12"/>
        <v>12</v>
      </c>
      <c r="M69" s="105" t="s">
        <v>42</v>
      </c>
      <c r="N69" s="105">
        <f t="shared" si="14"/>
        <v>0.03731</v>
      </c>
      <c r="O69" s="95"/>
      <c r="P69" s="96"/>
    </row>
    <row r="70" s="2" customFormat="1" ht="11" customHeight="1" spans="1:16">
      <c r="A70" s="75"/>
      <c r="B70" s="75"/>
      <c r="C70" s="76"/>
      <c r="D70" s="76"/>
      <c r="E70" s="77"/>
      <c r="F70" s="75"/>
      <c r="G70" s="78"/>
      <c r="H70" s="38">
        <v>50</v>
      </c>
      <c r="I70" s="102">
        <v>881</v>
      </c>
      <c r="J70" s="103" t="s">
        <v>146</v>
      </c>
      <c r="K70" s="104">
        <f t="shared" si="11"/>
        <v>5.06575</v>
      </c>
      <c r="L70" s="104">
        <f t="shared" si="12"/>
        <v>5.56575</v>
      </c>
      <c r="M70" s="107" t="s">
        <v>57</v>
      </c>
      <c r="N70" s="108">
        <f>0.7*0.16*0.185</f>
        <v>0.02072</v>
      </c>
      <c r="O70" s="95"/>
      <c r="P70" s="96"/>
    </row>
    <row r="71" s="2" customFormat="1" ht="11" customHeight="1" spans="1:16">
      <c r="A71" s="33" t="s">
        <v>71</v>
      </c>
      <c r="B71" s="112" t="s">
        <v>147</v>
      </c>
      <c r="C71" s="112" t="s">
        <v>55</v>
      </c>
      <c r="D71" s="34" t="s">
        <v>73</v>
      </c>
      <c r="E71" s="113"/>
      <c r="F71" s="36" t="s">
        <v>40</v>
      </c>
      <c r="G71" s="114">
        <v>34457</v>
      </c>
      <c r="H71" s="38"/>
      <c r="I71" s="102">
        <v>7000</v>
      </c>
      <c r="J71" s="103" t="s">
        <v>148</v>
      </c>
      <c r="K71" s="104">
        <f>I71*0.00233</f>
        <v>16.31</v>
      </c>
      <c r="L71" s="104">
        <f t="shared" ref="L71:L89" si="15">K71+0.5</f>
        <v>16.81</v>
      </c>
      <c r="M71" s="105" t="s">
        <v>149</v>
      </c>
      <c r="N71" s="105">
        <f t="shared" ref="N71:N74" si="16">0.76*0.26*0.205</f>
        <v>0.040508</v>
      </c>
      <c r="O71" s="95"/>
      <c r="P71" s="96"/>
    </row>
    <row r="72" s="2" customFormat="1" ht="11" customHeight="1" spans="1:16">
      <c r="A72" s="39"/>
      <c r="B72" s="115"/>
      <c r="C72" s="115"/>
      <c r="D72" s="40"/>
      <c r="E72" s="116"/>
      <c r="F72" s="42"/>
      <c r="G72" s="117"/>
      <c r="H72" s="38"/>
      <c r="I72" s="102">
        <v>7000</v>
      </c>
      <c r="J72" s="103" t="s">
        <v>150</v>
      </c>
      <c r="K72" s="104">
        <f t="shared" ref="K72:K88" si="17">I72*0.00233</f>
        <v>16.31</v>
      </c>
      <c r="L72" s="104">
        <f t="shared" si="15"/>
        <v>16.81</v>
      </c>
      <c r="M72" s="105" t="s">
        <v>149</v>
      </c>
      <c r="N72" s="105">
        <f t="shared" si="16"/>
        <v>0.040508</v>
      </c>
      <c r="O72" s="95"/>
      <c r="P72" s="96"/>
    </row>
    <row r="73" s="2" customFormat="1" ht="11" customHeight="1" spans="1:16">
      <c r="A73" s="39"/>
      <c r="B73" s="115"/>
      <c r="C73" s="115"/>
      <c r="D73" s="40"/>
      <c r="E73" s="116"/>
      <c r="F73" s="42"/>
      <c r="G73" s="117"/>
      <c r="H73" s="38"/>
      <c r="I73" s="102">
        <v>7000</v>
      </c>
      <c r="J73" s="103" t="s">
        <v>151</v>
      </c>
      <c r="K73" s="104">
        <f t="shared" si="17"/>
        <v>16.31</v>
      </c>
      <c r="L73" s="104">
        <f t="shared" si="15"/>
        <v>16.81</v>
      </c>
      <c r="M73" s="105" t="s">
        <v>149</v>
      </c>
      <c r="N73" s="105">
        <f t="shared" si="16"/>
        <v>0.040508</v>
      </c>
      <c r="O73" s="95"/>
      <c r="P73" s="96"/>
    </row>
    <row r="74" s="2" customFormat="1" ht="11" customHeight="1" spans="1:16">
      <c r="A74" s="39"/>
      <c r="B74" s="115"/>
      <c r="C74" s="115"/>
      <c r="D74" s="40"/>
      <c r="E74" s="116"/>
      <c r="F74" s="42"/>
      <c r="G74" s="117"/>
      <c r="H74" s="38"/>
      <c r="I74" s="102">
        <v>7000</v>
      </c>
      <c r="J74" s="103" t="s">
        <v>152</v>
      </c>
      <c r="K74" s="104">
        <f t="shared" si="17"/>
        <v>16.31</v>
      </c>
      <c r="L74" s="104">
        <f t="shared" si="15"/>
        <v>16.81</v>
      </c>
      <c r="M74" s="105" t="s">
        <v>149</v>
      </c>
      <c r="N74" s="105">
        <f t="shared" si="16"/>
        <v>0.040508</v>
      </c>
      <c r="O74" s="95"/>
      <c r="P74" s="96"/>
    </row>
    <row r="75" s="2" customFormat="1" ht="11" customHeight="1" spans="1:16">
      <c r="A75" s="39"/>
      <c r="B75" s="115"/>
      <c r="C75" s="115"/>
      <c r="D75" s="40"/>
      <c r="E75" s="116"/>
      <c r="F75" s="44"/>
      <c r="G75" s="118"/>
      <c r="H75" s="38">
        <v>350</v>
      </c>
      <c r="I75" s="102">
        <f>G71-28000+H75</f>
        <v>6807</v>
      </c>
      <c r="J75" s="103" t="s">
        <v>153</v>
      </c>
      <c r="K75" s="104">
        <f t="shared" si="17"/>
        <v>15.86031</v>
      </c>
      <c r="L75" s="104">
        <f t="shared" si="15"/>
        <v>16.36031</v>
      </c>
      <c r="M75" s="105" t="s">
        <v>149</v>
      </c>
      <c r="N75" s="105">
        <f t="shared" ref="N75:N80" si="18">0.76*0.26*0.205</f>
        <v>0.040508</v>
      </c>
      <c r="O75" s="95"/>
      <c r="P75" s="96"/>
    </row>
    <row r="76" s="2" customFormat="1" ht="11" customHeight="1" spans="1:16">
      <c r="A76" s="39"/>
      <c r="B76" s="115"/>
      <c r="C76" s="115"/>
      <c r="D76" s="40"/>
      <c r="E76" s="116"/>
      <c r="F76" s="36" t="s">
        <v>44</v>
      </c>
      <c r="G76" s="119">
        <v>46145</v>
      </c>
      <c r="H76" s="38"/>
      <c r="I76" s="102">
        <v>7000</v>
      </c>
      <c r="J76" s="103" t="s">
        <v>154</v>
      </c>
      <c r="K76" s="104">
        <f t="shared" si="17"/>
        <v>16.31</v>
      </c>
      <c r="L76" s="104">
        <f t="shared" si="15"/>
        <v>16.81</v>
      </c>
      <c r="M76" s="105" t="s">
        <v>149</v>
      </c>
      <c r="N76" s="105">
        <f t="shared" si="18"/>
        <v>0.040508</v>
      </c>
      <c r="O76" s="95"/>
      <c r="P76" s="138"/>
    </row>
    <row r="77" s="2" customFormat="1" ht="11" customHeight="1" spans="1:16">
      <c r="A77" s="39"/>
      <c r="B77" s="115"/>
      <c r="C77" s="115"/>
      <c r="D77" s="40"/>
      <c r="E77" s="116"/>
      <c r="F77" s="42"/>
      <c r="G77" s="120"/>
      <c r="H77" s="38"/>
      <c r="I77" s="102">
        <v>7000</v>
      </c>
      <c r="J77" s="103" t="s">
        <v>155</v>
      </c>
      <c r="K77" s="104">
        <f t="shared" si="17"/>
        <v>16.31</v>
      </c>
      <c r="L77" s="104">
        <f t="shared" si="15"/>
        <v>16.81</v>
      </c>
      <c r="M77" s="105" t="s">
        <v>149</v>
      </c>
      <c r="N77" s="105">
        <f t="shared" si="18"/>
        <v>0.040508</v>
      </c>
      <c r="O77" s="95"/>
      <c r="P77" s="138"/>
    </row>
    <row r="78" s="2" customFormat="1" ht="11" customHeight="1" spans="1:16">
      <c r="A78" s="39"/>
      <c r="B78" s="115"/>
      <c r="C78" s="115"/>
      <c r="D78" s="40"/>
      <c r="E78" s="116"/>
      <c r="F78" s="42"/>
      <c r="G78" s="120"/>
      <c r="H78" s="38"/>
      <c r="I78" s="102">
        <v>7000</v>
      </c>
      <c r="J78" s="103" t="s">
        <v>156</v>
      </c>
      <c r="K78" s="104">
        <f t="shared" si="17"/>
        <v>16.31</v>
      </c>
      <c r="L78" s="104">
        <f t="shared" si="15"/>
        <v>16.81</v>
      </c>
      <c r="M78" s="105" t="s">
        <v>149</v>
      </c>
      <c r="N78" s="105">
        <f t="shared" si="18"/>
        <v>0.040508</v>
      </c>
      <c r="O78" s="95"/>
      <c r="P78" s="138"/>
    </row>
    <row r="79" s="2" customFormat="1" ht="11" customHeight="1" spans="1:16">
      <c r="A79" s="39"/>
      <c r="B79" s="115"/>
      <c r="C79" s="115"/>
      <c r="D79" s="40"/>
      <c r="E79" s="116"/>
      <c r="F79" s="42"/>
      <c r="G79" s="120"/>
      <c r="H79" s="38"/>
      <c r="I79" s="102">
        <v>7000</v>
      </c>
      <c r="J79" s="103" t="s">
        <v>157</v>
      </c>
      <c r="K79" s="104">
        <f t="shared" si="17"/>
        <v>16.31</v>
      </c>
      <c r="L79" s="104">
        <f t="shared" si="15"/>
        <v>16.81</v>
      </c>
      <c r="M79" s="105" t="s">
        <v>149</v>
      </c>
      <c r="N79" s="105">
        <f t="shared" si="18"/>
        <v>0.040508</v>
      </c>
      <c r="O79" s="95"/>
      <c r="P79" s="138"/>
    </row>
    <row r="80" s="2" customFormat="1" ht="11" customHeight="1" spans="1:16">
      <c r="A80" s="39"/>
      <c r="B80" s="115"/>
      <c r="C80" s="115"/>
      <c r="D80" s="40"/>
      <c r="E80" s="116"/>
      <c r="F80" s="42"/>
      <c r="G80" s="120"/>
      <c r="H80" s="38"/>
      <c r="I80" s="102">
        <v>7000</v>
      </c>
      <c r="J80" s="103" t="s">
        <v>158</v>
      </c>
      <c r="K80" s="104">
        <f t="shared" si="17"/>
        <v>16.31</v>
      </c>
      <c r="L80" s="104">
        <f t="shared" si="15"/>
        <v>16.81</v>
      </c>
      <c r="M80" s="105" t="s">
        <v>149</v>
      </c>
      <c r="N80" s="105">
        <f t="shared" si="18"/>
        <v>0.040508</v>
      </c>
      <c r="O80" s="95"/>
      <c r="P80" s="138"/>
    </row>
    <row r="81" s="2" customFormat="1" ht="11" customHeight="1" spans="1:16">
      <c r="A81" s="39"/>
      <c r="B81" s="115"/>
      <c r="C81" s="115"/>
      <c r="D81" s="40"/>
      <c r="E81" s="116"/>
      <c r="F81" s="42"/>
      <c r="G81" s="120"/>
      <c r="H81" s="38"/>
      <c r="I81" s="102">
        <v>7000</v>
      </c>
      <c r="J81" s="103" t="s">
        <v>159</v>
      </c>
      <c r="K81" s="104">
        <f t="shared" si="17"/>
        <v>16.31</v>
      </c>
      <c r="L81" s="104">
        <f t="shared" si="15"/>
        <v>16.81</v>
      </c>
      <c r="M81" s="105" t="s">
        <v>149</v>
      </c>
      <c r="N81" s="105">
        <f t="shared" ref="N81:N85" si="19">0.76*0.26*0.205</f>
        <v>0.040508</v>
      </c>
      <c r="O81" s="95"/>
      <c r="P81" s="138"/>
    </row>
    <row r="82" s="2" customFormat="1" ht="11" customHeight="1" spans="1:16">
      <c r="A82" s="39"/>
      <c r="B82" s="115"/>
      <c r="C82" s="115"/>
      <c r="D82" s="40"/>
      <c r="E82" s="116"/>
      <c r="F82" s="44"/>
      <c r="G82" s="121"/>
      <c r="H82" s="38">
        <v>470</v>
      </c>
      <c r="I82" s="102">
        <f>G76-42000+H82</f>
        <v>4615</v>
      </c>
      <c r="J82" s="103" t="s">
        <v>160</v>
      </c>
      <c r="K82" s="104">
        <f t="shared" si="17"/>
        <v>10.75295</v>
      </c>
      <c r="L82" s="104">
        <f t="shared" si="15"/>
        <v>11.25295</v>
      </c>
      <c r="M82" s="105" t="s">
        <v>149</v>
      </c>
      <c r="N82" s="105">
        <f t="shared" si="19"/>
        <v>0.040508</v>
      </c>
      <c r="O82" s="95"/>
      <c r="P82" s="138"/>
    </row>
    <row r="83" s="2" customFormat="1" ht="11" customHeight="1" spans="1:16">
      <c r="A83" s="39"/>
      <c r="B83" s="115"/>
      <c r="C83" s="115"/>
      <c r="D83" s="40"/>
      <c r="E83" s="116"/>
      <c r="F83" s="36" t="s">
        <v>45</v>
      </c>
      <c r="G83" s="119">
        <v>23042</v>
      </c>
      <c r="H83" s="38"/>
      <c r="I83" s="102">
        <v>7000</v>
      </c>
      <c r="J83" s="103" t="s">
        <v>161</v>
      </c>
      <c r="K83" s="104">
        <f t="shared" si="17"/>
        <v>16.31</v>
      </c>
      <c r="L83" s="104">
        <f t="shared" si="15"/>
        <v>16.81</v>
      </c>
      <c r="M83" s="105" t="s">
        <v>149</v>
      </c>
      <c r="N83" s="105">
        <f t="shared" si="19"/>
        <v>0.040508</v>
      </c>
      <c r="O83" s="95"/>
      <c r="P83" s="138"/>
    </row>
    <row r="84" s="2" customFormat="1" ht="11" customHeight="1" spans="1:16">
      <c r="A84" s="39"/>
      <c r="B84" s="115"/>
      <c r="C84" s="115"/>
      <c r="D84" s="40"/>
      <c r="E84" s="116"/>
      <c r="F84" s="42"/>
      <c r="G84" s="120"/>
      <c r="H84" s="38"/>
      <c r="I84" s="102">
        <v>7000</v>
      </c>
      <c r="J84" s="103" t="s">
        <v>162</v>
      </c>
      <c r="K84" s="104">
        <f t="shared" si="17"/>
        <v>16.31</v>
      </c>
      <c r="L84" s="104">
        <f t="shared" si="15"/>
        <v>16.81</v>
      </c>
      <c r="M84" s="105" t="s">
        <v>149</v>
      </c>
      <c r="N84" s="105">
        <f t="shared" si="19"/>
        <v>0.040508</v>
      </c>
      <c r="O84" s="95"/>
      <c r="P84" s="138"/>
    </row>
    <row r="85" s="2" customFormat="1" ht="11" customHeight="1" spans="1:16">
      <c r="A85" s="39"/>
      <c r="B85" s="115"/>
      <c r="C85" s="115"/>
      <c r="D85" s="40"/>
      <c r="E85" s="116"/>
      <c r="F85" s="42"/>
      <c r="G85" s="120"/>
      <c r="H85" s="38"/>
      <c r="I85" s="102">
        <v>7000</v>
      </c>
      <c r="J85" s="103" t="s">
        <v>163</v>
      </c>
      <c r="K85" s="104">
        <f t="shared" si="17"/>
        <v>16.31</v>
      </c>
      <c r="L85" s="104">
        <f t="shared" si="15"/>
        <v>16.81</v>
      </c>
      <c r="M85" s="105" t="s">
        <v>149</v>
      </c>
      <c r="N85" s="105">
        <f t="shared" si="19"/>
        <v>0.040508</v>
      </c>
      <c r="O85" s="95"/>
      <c r="P85" s="138"/>
    </row>
    <row r="86" s="2" customFormat="1" ht="11" customHeight="1" spans="1:16">
      <c r="A86" s="39"/>
      <c r="B86" s="115"/>
      <c r="C86" s="115"/>
      <c r="D86" s="40"/>
      <c r="E86" s="116"/>
      <c r="F86" s="44"/>
      <c r="G86" s="121"/>
      <c r="H86" s="38">
        <v>250</v>
      </c>
      <c r="I86" s="102">
        <f>G83-21000+H86</f>
        <v>2292</v>
      </c>
      <c r="J86" s="103" t="s">
        <v>164</v>
      </c>
      <c r="K86" s="104">
        <f t="shared" si="17"/>
        <v>5.34036</v>
      </c>
      <c r="L86" s="104">
        <f t="shared" si="15"/>
        <v>5.84036</v>
      </c>
      <c r="M86" s="107" t="s">
        <v>57</v>
      </c>
      <c r="N86" s="108">
        <f>0.7*0.16*0.185</f>
        <v>0.02072</v>
      </c>
      <c r="O86" s="95"/>
      <c r="P86" s="138"/>
    </row>
    <row r="87" s="2" customFormat="1" ht="11" customHeight="1" spans="1:16">
      <c r="A87" s="39"/>
      <c r="B87" s="115"/>
      <c r="C87" s="115"/>
      <c r="D87" s="40"/>
      <c r="E87" s="116"/>
      <c r="F87" s="36" t="s">
        <v>46</v>
      </c>
      <c r="G87" s="119">
        <v>11506</v>
      </c>
      <c r="H87" s="38"/>
      <c r="I87" s="102">
        <v>7000</v>
      </c>
      <c r="J87" s="103" t="s">
        <v>165</v>
      </c>
      <c r="K87" s="104">
        <f t="shared" si="17"/>
        <v>16.31</v>
      </c>
      <c r="L87" s="104">
        <f t="shared" si="15"/>
        <v>16.81</v>
      </c>
      <c r="M87" s="105" t="s">
        <v>149</v>
      </c>
      <c r="N87" s="105">
        <f>0.76*0.26*0.205</f>
        <v>0.040508</v>
      </c>
      <c r="O87" s="95"/>
      <c r="P87" s="138"/>
    </row>
    <row r="88" s="2" customFormat="1" ht="11" customHeight="1" spans="1:16">
      <c r="A88" s="39"/>
      <c r="B88" s="115"/>
      <c r="C88" s="115"/>
      <c r="D88" s="40"/>
      <c r="E88" s="116"/>
      <c r="F88" s="42"/>
      <c r="G88" s="120"/>
      <c r="H88" s="114">
        <v>120</v>
      </c>
      <c r="I88" s="139">
        <f>G87-7000+H88</f>
        <v>4626</v>
      </c>
      <c r="J88" s="103" t="s">
        <v>166</v>
      </c>
      <c r="K88" s="104">
        <f t="shared" si="17"/>
        <v>10.77858</v>
      </c>
      <c r="L88" s="104">
        <f t="shared" si="15"/>
        <v>11.27858</v>
      </c>
      <c r="M88" s="105" t="s">
        <v>149</v>
      </c>
      <c r="N88" s="105">
        <f>0.76*0.26*0.205</f>
        <v>0.040508</v>
      </c>
      <c r="O88" s="95"/>
      <c r="P88" s="138"/>
    </row>
    <row r="89" s="2" customFormat="1" ht="11" customHeight="1" spans="1:16">
      <c r="A89" s="33" t="s">
        <v>71</v>
      </c>
      <c r="B89" s="112" t="s">
        <v>167</v>
      </c>
      <c r="C89" s="112" t="s">
        <v>55</v>
      </c>
      <c r="D89" s="34" t="s">
        <v>73</v>
      </c>
      <c r="E89" s="113"/>
      <c r="F89" s="36"/>
      <c r="G89" s="119">
        <v>231043</v>
      </c>
      <c r="H89" s="38"/>
      <c r="I89" s="102">
        <v>172800</v>
      </c>
      <c r="J89" s="103" t="s">
        <v>168</v>
      </c>
      <c r="K89" s="140">
        <f>54*0.463</f>
        <v>25.002</v>
      </c>
      <c r="L89" s="140">
        <f t="shared" si="15"/>
        <v>25.502</v>
      </c>
      <c r="M89" s="93" t="s">
        <v>169</v>
      </c>
      <c r="N89" s="94">
        <f>0.405*0.3*0.325</f>
        <v>0.0394875</v>
      </c>
      <c r="O89" s="95"/>
      <c r="P89" s="138"/>
    </row>
    <row r="90" s="2" customFormat="1" ht="19" customHeight="1" spans="1:16">
      <c r="A90" s="122"/>
      <c r="B90" s="123"/>
      <c r="C90" s="123"/>
      <c r="D90" s="124"/>
      <c r="E90" s="125"/>
      <c r="F90" s="44"/>
      <c r="G90" s="121"/>
      <c r="H90" s="38">
        <v>4500</v>
      </c>
      <c r="I90" s="102">
        <f>G89-I89+H90</f>
        <v>62743</v>
      </c>
      <c r="J90" s="103" t="s">
        <v>170</v>
      </c>
      <c r="K90" s="140">
        <f>20*0.46</f>
        <v>9.2</v>
      </c>
      <c r="L90" s="140">
        <f>K90+0.3</f>
        <v>9.5</v>
      </c>
      <c r="M90" s="141" t="s">
        <v>171</v>
      </c>
      <c r="N90" s="104">
        <f>0.385*0.24*0.195</f>
        <v>0.018018</v>
      </c>
      <c r="O90" s="95"/>
      <c r="P90" s="138"/>
    </row>
    <row r="91" s="2" customFormat="1" ht="11" customHeight="1" spans="1:16">
      <c r="A91" s="126"/>
      <c r="B91" s="127"/>
      <c r="C91" s="127"/>
      <c r="D91" s="126"/>
      <c r="E91" s="128"/>
      <c r="F91" s="129"/>
      <c r="G91" s="130"/>
      <c r="H91" s="131"/>
      <c r="I91" s="142"/>
      <c r="J91" s="142"/>
      <c r="K91" s="143"/>
      <c r="L91" s="143"/>
      <c r="M91" s="144"/>
      <c r="N91" s="145"/>
      <c r="O91" s="146"/>
      <c r="P91" s="138"/>
    </row>
    <row r="92" s="2" customFormat="1" ht="23" customHeight="1" spans="1:16">
      <c r="A92" s="132"/>
      <c r="B92" s="133"/>
      <c r="C92" s="133"/>
      <c r="D92" s="132"/>
      <c r="E92" s="134"/>
      <c r="F92" s="135"/>
      <c r="G92" s="136"/>
      <c r="H92" s="137"/>
      <c r="I92" s="147"/>
      <c r="J92" s="148" t="s">
        <v>172</v>
      </c>
      <c r="K92" s="149">
        <f>SUM(K8:K90)</f>
        <v>954.092699999999</v>
      </c>
      <c r="L92" s="149">
        <f>SUM(L8:L90)</f>
        <v>995.392699999999</v>
      </c>
      <c r="M92" s="149"/>
      <c r="N92" s="149">
        <f>SUM(N8:N90)</f>
        <v>2.9846715</v>
      </c>
      <c r="O92" s="95"/>
      <c r="P92" s="96"/>
    </row>
    <row r="93" s="1" customFormat="1" spans="7:16">
      <c r="G93" s="24"/>
      <c r="H93" s="19"/>
      <c r="I93" s="150"/>
      <c r="J93" s="151"/>
      <c r="K93" s="152"/>
      <c r="L93" s="152"/>
      <c r="M93" s="153"/>
      <c r="N93" s="83"/>
      <c r="O93" s="84"/>
      <c r="P93" s="84"/>
    </row>
    <row r="95" s="1" customFormat="1" spans="7:16">
      <c r="G95" s="24"/>
      <c r="H95" s="87"/>
      <c r="I95" s="19"/>
      <c r="J95" s="6"/>
      <c r="K95" s="152"/>
      <c r="L95" s="152"/>
      <c r="M95" s="153"/>
      <c r="N95" s="83"/>
      <c r="O95" s="84"/>
      <c r="P95" s="84"/>
    </row>
  </sheetData>
  <mergeCells count="79">
    <mergeCell ref="A1:M1"/>
    <mergeCell ref="A2:M2"/>
    <mergeCell ref="F3:G3"/>
    <mergeCell ref="A8:A23"/>
    <mergeCell ref="A24:A38"/>
    <mergeCell ref="A40:A53"/>
    <mergeCell ref="A55:A69"/>
    <mergeCell ref="A71:A88"/>
    <mergeCell ref="A89:A90"/>
    <mergeCell ref="B8:B23"/>
    <mergeCell ref="B24:B38"/>
    <mergeCell ref="B40:B53"/>
    <mergeCell ref="B55:B69"/>
    <mergeCell ref="B71:B88"/>
    <mergeCell ref="B89:B90"/>
    <mergeCell ref="C8:C23"/>
    <mergeCell ref="C24:C38"/>
    <mergeCell ref="C40:C53"/>
    <mergeCell ref="C55:C69"/>
    <mergeCell ref="C71:C88"/>
    <mergeCell ref="C89:C90"/>
    <mergeCell ref="D8:D23"/>
    <mergeCell ref="D24:D38"/>
    <mergeCell ref="D40:D53"/>
    <mergeCell ref="D55:D69"/>
    <mergeCell ref="D71:D88"/>
    <mergeCell ref="D89:D90"/>
    <mergeCell ref="E8:E23"/>
    <mergeCell ref="E24:E38"/>
    <mergeCell ref="E40:E53"/>
    <mergeCell ref="E55:E69"/>
    <mergeCell ref="E71:E88"/>
    <mergeCell ref="E89:E90"/>
    <mergeCell ref="F8:F12"/>
    <mergeCell ref="F13:F18"/>
    <mergeCell ref="F19:F21"/>
    <mergeCell ref="F22:F23"/>
    <mergeCell ref="F24:F28"/>
    <mergeCell ref="F29:F34"/>
    <mergeCell ref="F35:F37"/>
    <mergeCell ref="F38:F39"/>
    <mergeCell ref="F40:F44"/>
    <mergeCell ref="F45:F50"/>
    <mergeCell ref="F51:F52"/>
    <mergeCell ref="F53:F54"/>
    <mergeCell ref="F55:F59"/>
    <mergeCell ref="F60:F65"/>
    <mergeCell ref="F66:F68"/>
    <mergeCell ref="F69:F70"/>
    <mergeCell ref="F71:F75"/>
    <mergeCell ref="F76:F82"/>
    <mergeCell ref="F83:F86"/>
    <mergeCell ref="F87:F88"/>
    <mergeCell ref="F89:F90"/>
    <mergeCell ref="G8:G12"/>
    <mergeCell ref="G13:G18"/>
    <mergeCell ref="G19:G21"/>
    <mergeCell ref="G22:G23"/>
    <mergeCell ref="G24:G28"/>
    <mergeCell ref="G29:G34"/>
    <mergeCell ref="G35:G37"/>
    <mergeCell ref="G38:G39"/>
    <mergeCell ref="G40:G44"/>
    <mergeCell ref="G45:G50"/>
    <mergeCell ref="G51:G52"/>
    <mergeCell ref="G53:G54"/>
    <mergeCell ref="G55:G59"/>
    <mergeCell ref="G60:G65"/>
    <mergeCell ref="G66:G68"/>
    <mergeCell ref="G69:G70"/>
    <mergeCell ref="G71:G75"/>
    <mergeCell ref="G76:G82"/>
    <mergeCell ref="G83:G86"/>
    <mergeCell ref="G87:G88"/>
    <mergeCell ref="G89:G90"/>
    <mergeCell ref="O8:O34"/>
    <mergeCell ref="O35:O65"/>
    <mergeCell ref="O66:O90"/>
    <mergeCell ref="J3:O5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9" sqref="G39:H40"/>
    </sheetView>
  </sheetViews>
  <sheetFormatPr defaultColWidth="1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ZNT95212M-60060839分包</vt:lpstr>
      <vt:lpstr>ZNT95212M-60060839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2026-04-10T01:31:56Z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